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109" documentId="8_{0A8E4B16-799E-49FD-AF2D-37830594C394}" xr6:coauthVersionLast="47" xr6:coauthVersionMax="47" xr10:uidLastSave="{37E36D72-DC8D-47F1-8870-41C7EA2B9689}"/>
  <bookViews>
    <workbookView xWindow="-108" yWindow="-108" windowWidth="23256" windowHeight="12456" xr2:uid="{00000000-000D-0000-FFFF-FFFF00000000}"/>
  </bookViews>
  <sheets>
    <sheet name="General Ledger Detail" sheetId="1" r:id="rId1"/>
    <sheet name="Audit Trail Allocated Reserv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6" i="1" l="1"/>
  <c r="J85" i="1"/>
  <c r="J83" i="1"/>
  <c r="J82" i="1"/>
  <c r="J81" i="1"/>
  <c r="J80" i="1"/>
  <c r="J79" i="1"/>
  <c r="J78" i="1"/>
  <c r="J77" i="1"/>
  <c r="J89" i="1" s="1"/>
  <c r="J73" i="1"/>
  <c r="J91" i="1" s="1"/>
  <c r="C67" i="2"/>
  <c r="C66" i="2"/>
  <c r="C64" i="2"/>
  <c r="C63" i="2"/>
  <c r="C62" i="2"/>
  <c r="C61" i="2"/>
  <c r="C60" i="2"/>
  <c r="C59" i="2"/>
  <c r="C58" i="2"/>
  <c r="C56" i="2"/>
  <c r="C55" i="2"/>
  <c r="C54" i="2"/>
  <c r="C53" i="2"/>
  <c r="C52" i="2"/>
  <c r="C51" i="2"/>
  <c r="C50" i="2"/>
  <c r="C49" i="2"/>
  <c r="C48" i="2"/>
  <c r="C47" i="2"/>
  <c r="C46" i="2"/>
  <c r="J45" i="2"/>
  <c r="C27" i="2"/>
  <c r="C26" i="2"/>
  <c r="C25" i="2"/>
  <c r="C24" i="2"/>
  <c r="C21" i="2"/>
  <c r="C20" i="2"/>
  <c r="C19" i="2"/>
  <c r="C12" i="2"/>
  <c r="J92" i="1" l="1"/>
  <c r="G66" i="1" l="1"/>
  <c r="F66" i="1"/>
  <c r="E66" i="1"/>
</calcChain>
</file>

<file path=xl/sharedStrings.xml><?xml version="1.0" encoding="utf-8"?>
<sst xmlns="http://schemas.openxmlformats.org/spreadsheetml/2006/main" count="558" uniqueCount="271">
  <si>
    <t>General Ledger Detail</t>
  </si>
  <si>
    <t>For the period 1 August 2024 to 31 August 2024</t>
  </si>
  <si>
    <t>Account Code</t>
  </si>
  <si>
    <t>Account</t>
  </si>
  <si>
    <t>Date</t>
  </si>
  <si>
    <t>Reference</t>
  </si>
  <si>
    <t>Gross</t>
  </si>
  <si>
    <t>VAT</t>
  </si>
  <si>
    <t>Net</t>
  </si>
  <si>
    <t>VAT Rate</t>
  </si>
  <si>
    <t>VAT Rate Name</t>
  </si>
  <si>
    <t>Capital Expenditure</t>
  </si>
  <si>
    <t>356</t>
  </si>
  <si>
    <t>Environment: Cleaning</t>
  </si>
  <si>
    <t>20% (VAT on Expenses)</t>
  </si>
  <si>
    <t>326</t>
  </si>
  <si>
    <t>Recreation: Building Maintenance</t>
  </si>
  <si>
    <t>No VAT</t>
  </si>
  <si>
    <t>373</t>
  </si>
  <si>
    <t>Environment: Handyman Equipment Hire</t>
  </si>
  <si>
    <t>512</t>
  </si>
  <si>
    <t>Finance: IT - PC, virus, email, domain name &amp; Xero</t>
  </si>
  <si>
    <t>372</t>
  </si>
  <si>
    <t>EGPA Tree Trimming</t>
  </si>
  <si>
    <t>357</t>
  </si>
  <si>
    <t>Environment: Cemetery Maintenance</t>
  </si>
  <si>
    <t>504</t>
  </si>
  <si>
    <t>Finance: Telephone and Broadband</t>
  </si>
  <si>
    <t>324</t>
  </si>
  <si>
    <t>Christmas Tree Elec Supply</t>
  </si>
  <si>
    <t>Christmas tree elec standing charge</t>
  </si>
  <si>
    <t>5% (VAT on Expenses)</t>
  </si>
  <si>
    <t>509</t>
  </si>
  <si>
    <t>Finance: Staff only expenses</t>
  </si>
  <si>
    <t>360</t>
  </si>
  <si>
    <t>Environment: General Maintenance</t>
  </si>
  <si>
    <t>366</t>
  </si>
  <si>
    <t>EGPA: Misc Expenditure</t>
  </si>
  <si>
    <t>351</t>
  </si>
  <si>
    <t>Environment: Hedge Trimming and Grass cutting</t>
  </si>
  <si>
    <t>337</t>
  </si>
  <si>
    <t>Recreation - CVPA Repair costs</t>
  </si>
  <si>
    <t>227</t>
  </si>
  <si>
    <t>Income accounts for donations received</t>
  </si>
  <si>
    <t>Funds donated from WARP for tree watering bags</t>
  </si>
  <si>
    <t>332</t>
  </si>
  <si>
    <t>Recreation: Cleaning</t>
  </si>
  <si>
    <t>511</t>
  </si>
  <si>
    <t>Finance: Professional Fees</t>
  </si>
  <si>
    <t>338</t>
  </si>
  <si>
    <t>Recreation - CVPA inspections</t>
  </si>
  <si>
    <t>331</t>
  </si>
  <si>
    <t>Recreation: CVPA general Maintenance</t>
  </si>
  <si>
    <t>329</t>
  </si>
  <si>
    <t>Recreation: Waste Collection</t>
  </si>
  <si>
    <t>361</t>
  </si>
  <si>
    <t>Environment:Litter Picking</t>
  </si>
  <si>
    <t>363</t>
  </si>
  <si>
    <t>Environment - Water Supply</t>
  </si>
  <si>
    <t>Allotment water</t>
  </si>
  <si>
    <t>Chapel water</t>
  </si>
  <si>
    <t>330</t>
  </si>
  <si>
    <t>Recreation: Grounds Maintenance</t>
  </si>
  <si>
    <t>352</t>
  </si>
  <si>
    <t>Environment: Dog and Litter bins</t>
  </si>
  <si>
    <t>334</t>
  </si>
  <si>
    <t>Recreation: Water</t>
  </si>
  <si>
    <t>Rec ground water</t>
  </si>
  <si>
    <t>202</t>
  </si>
  <si>
    <t>Environment:Cemetery income</t>
  </si>
  <si>
    <t>20% (VAT on Income)</t>
  </si>
  <si>
    <t>Funds donated from WARP for tree delivery</t>
  </si>
  <si>
    <t>Phone and Broadband</t>
  </si>
  <si>
    <t>Xero monthly fees</t>
  </si>
  <si>
    <t>508</t>
  </si>
  <si>
    <t>Finance: Website, Marketing, flyers &amp; leaflets, advertisements</t>
  </si>
  <si>
    <t>Monthly website fees</t>
  </si>
  <si>
    <t>825</t>
  </si>
  <si>
    <t>PAYE &amp; NI Payable (HMRC)</t>
  </si>
  <si>
    <t>522</t>
  </si>
  <si>
    <t>Memberships and Subscriptions</t>
  </si>
  <si>
    <t>Annual subs to the National Allotments Society</t>
  </si>
  <si>
    <t>231</t>
  </si>
  <si>
    <t>Expenditure from funds given as donations for events</t>
  </si>
  <si>
    <t>814</t>
  </si>
  <si>
    <t>Wages Payable - Payroll</t>
  </si>
  <si>
    <t>501</t>
  </si>
  <si>
    <t>Finance: Courses and Training</t>
  </si>
  <si>
    <t>Total</t>
  </si>
  <si>
    <t>Clerk July Expenses. Toilet cleaner x2 for office</t>
  </si>
  <si>
    <t>Handyman equip hire: Chain Saw. Cut Hedges on footpath by New Rd/Canney close, saplings by cemetery/Saxon Mill, chipped branches from trees, removed trees at the allotments</t>
  </si>
  <si>
    <t>Handyman Expenses: Rubber mat pegs for CVPA</t>
  </si>
  <si>
    <t>Handyman Hours July: Checked table tennis kit, signs, cables, kitchen and fire blanket. Checked Keys in key safe and set up hall for meeting</t>
  </si>
  <si>
    <t>Handyman Hours July: Trees. Cut down branches around gravestone, cut saplings along Butts Rd cemetery fence and Saxon Mill path and cut any overhanging branches on tree next to house/fence, chipped and collected all green waste for collection. Cut down dead trees at the allotments</t>
  </si>
  <si>
    <t xml:space="preserve">Handyman Hours July: Wired and marked unsafe headstones. Removed rubbish from cemeteries. </t>
  </si>
  <si>
    <t>Handyman Hours July: General Maintenance. Put up notices, changed batteries in defibs and did checks, cleaned graffiti on Hodson bus stop x2, cut down nettles and brambles overhanging Mays Lane, cleared Turnball, High st signs, helped remove and refitted SID batteries, boxed and taped up litterpickers.</t>
  </si>
  <si>
    <t>Handyman Hours July: Collected assembled and returned stocks after fete</t>
  </si>
  <si>
    <t>Handyman Hours July: Cut hedges on footpath, New Road/Canney Close side. Strimmed inside Chapel fence, Cut grass on corner Hodson Rd, Strimmed by Hodson Rd bus shelter, Draycot Rd &amp; draycot Foliat. Strimmed between house and CVPA. Cut grass at allotments &amp; New Rd.</t>
  </si>
  <si>
    <t>Handyman Hours July: Cut post covers on green, reset gate springs, put new matting under rocker, covered football post holes with matting and soil, cut of bolt sticking out on shelter and basket ball post, WD40 on gates, completed risk assessment, measured swing chains</t>
  </si>
  <si>
    <t>Unity card July. Black sacks for rec hall</t>
  </si>
  <si>
    <t>PKF Littlejohn external auditors - External Audit 23-25</t>
  </si>
  <si>
    <t>Play Inspection Co - CVPA operational inspection</t>
  </si>
  <si>
    <t>Allbuild - Collection of waste from bins at Rec Grounds</t>
  </si>
  <si>
    <t>Allbuild - Litter picking within parish</t>
  </si>
  <si>
    <t>Allbuild - Rec field grass cutting</t>
  </si>
  <si>
    <t>Allbuild - Path to rec ground from Hodson rd</t>
  </si>
  <si>
    <t>Allbuild - Cemetery cuts</t>
  </si>
  <si>
    <t>Allbuild - Around the parish grass cutting</t>
  </si>
  <si>
    <t>Allbuild - Waste litter bins</t>
  </si>
  <si>
    <t>Allbuild - Dog waste bins</t>
  </si>
  <si>
    <t>Unity card July. Unity payment card monthly charge</t>
  </si>
  <si>
    <t>Unity card July. Ebay sign CVPA monkey bars safety instructions</t>
  </si>
  <si>
    <t>Unity card July. Weed killer x2 plus delivery</t>
  </si>
  <si>
    <t>Morgan Tree Surger - Removal of trees at the Rec ground</t>
  </si>
  <si>
    <t>Rectify absence of burial deed for plot ownership of C29. Sir Henry Calley Memorial Garden.</t>
  </si>
  <si>
    <t>HMRC Cumbernauld - Aug PAYE tax</t>
  </si>
  <si>
    <t>KingsdownNurseries - Washpool new trees</t>
  </si>
  <si>
    <t>KingsdownNurseries - Washpool trees delivery</t>
  </si>
  <si>
    <t>BDN Grounds Ltd - Part settlement final payment of May maintenance invoice 226</t>
  </si>
  <si>
    <t>StormFacilitesMana - Rec hall roof repairs</t>
  </si>
  <si>
    <t>SwindonBoroughCoun - New bench licence</t>
  </si>
  <si>
    <t>Earth Anchors Ltd - 2 Benches</t>
  </si>
  <si>
    <t>Earth Anchors Ltd - 2 Anchor kits</t>
  </si>
  <si>
    <t>Earth Anchors Ltd - Installation tools for benches</t>
  </si>
  <si>
    <t>Earth Anchors Ltd - Bench delivery</t>
  </si>
  <si>
    <t>Wiltshire Associat - WALC. Councillor Essentials booked for Cllr Stevens</t>
  </si>
  <si>
    <t>Wiltshire Associat - WALC. The Code of Conduct Explained booked for Cllr Stevens</t>
  </si>
  <si>
    <t>507</t>
  </si>
  <si>
    <t>Finance: Staff salary only</t>
  </si>
  <si>
    <t>482</t>
  </si>
  <si>
    <t>Pensions Costs</t>
  </si>
  <si>
    <t>858</t>
  </si>
  <si>
    <t>Pensions Payable</t>
  </si>
  <si>
    <t>Wages journal (Gross Salary)</t>
  </si>
  <si>
    <t>Wages journal (Employer NI)</t>
  </si>
  <si>
    <t>Wages journal (Employers Pension payments)</t>
  </si>
  <si>
    <t>Wages journal (Total Pension Payments Ers &amp; Ees)</t>
  </si>
  <si>
    <t>Wages journal (Net Salary)</t>
  </si>
  <si>
    <t>Wages journal (Total to HMRC)</t>
  </si>
  <si>
    <t>April 2022-23</t>
  </si>
  <si>
    <t>Allocated Reserves</t>
  </si>
  <si>
    <t>Amount</t>
  </si>
  <si>
    <t>A</t>
  </si>
  <si>
    <t>Recreation Ground Drainage</t>
  </si>
  <si>
    <t>2023/24 Budget</t>
  </si>
  <si>
    <t>B</t>
  </si>
  <si>
    <t>Recreation Hall Replacement</t>
  </si>
  <si>
    <t>C</t>
  </si>
  <si>
    <t>Draycot Foliat Parking</t>
  </si>
  <si>
    <t>D</t>
  </si>
  <si>
    <t>Windmill Piece Parking</t>
  </si>
  <si>
    <t>E</t>
  </si>
  <si>
    <t>Neighbourhood Plan CPC Funds</t>
  </si>
  <si>
    <t>F</t>
  </si>
  <si>
    <t>Neighbourhood Plan Groundwork Grant</t>
  </si>
  <si>
    <t>2023/24 Budget minus spend since budget set and residual funds transferred back to Groundwork UK as per grant conditions</t>
  </si>
  <si>
    <t>G</t>
  </si>
  <si>
    <t>Planning - New SID</t>
  </si>
  <si>
    <t>H</t>
  </si>
  <si>
    <t>BMX/Pump Track</t>
  </si>
  <si>
    <t>I</t>
  </si>
  <si>
    <t>CVPA Fund - Skate Park</t>
  </si>
  <si>
    <t>J</t>
  </si>
  <si>
    <t>CVPA Fund - Muga Goals</t>
  </si>
  <si>
    <t>Allocated Reserves Subtotal</t>
  </si>
  <si>
    <t>A+B+C+D+E+F+G+H+I+J</t>
  </si>
  <si>
    <t>May</t>
  </si>
  <si>
    <t>Minus £256.66 see NHP tab</t>
  </si>
  <si>
    <t>June</t>
  </si>
  <si>
    <t>Minus £824.63 for Andrea Pellegram technical support (gap in funding)</t>
  </si>
  <si>
    <t>July</t>
  </si>
  <si>
    <t>No change</t>
  </si>
  <si>
    <t>August</t>
  </si>
  <si>
    <t>September</t>
  </si>
  <si>
    <t>Minus £1,630 for NHP data Search, GIS data prep and mapping. Andrea Pellegram NHP consultancy fees Apr-Aug from CPC own funds.</t>
  </si>
  <si>
    <t>Virement approved at March finance meeting, +£3.7k</t>
  </si>
  <si>
    <t>Chapel Windows Refurb</t>
  </si>
  <si>
    <t>£500 virement approved Nov'22 finance meeting, + £1k virement of 2023-24 budget to reserves</t>
  </si>
  <si>
    <t>October</t>
  </si>
  <si>
    <t>Minus £320 for the annual survey monkey subs</t>
  </si>
  <si>
    <t>November</t>
  </si>
  <si>
    <t>Allotment Deposits</t>
  </si>
  <si>
    <t>Add line for allotment deposits</t>
  </si>
  <si>
    <t>CIL Funds</t>
  </si>
  <si>
    <t>Add line for new CIL funds 2021-24</t>
  </si>
  <si>
    <t>December</t>
  </si>
  <si>
    <t>Add £50 deposit for plot 1A</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</si>
  <si>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</si>
  <si>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</si>
  <si>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</si>
  <si>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</si>
  <si>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</si>
  <si>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 xml:space="preserve">Add total £22,972.81 virement to the Rec Ground improvement project from Bank Interest Income, Rec Ground Drainage, BMX/Pump track, Skate Park &amp; remaining Castle View Rd verge protection projects  (approved at January finance meeting) </t>
  </si>
  <si>
    <t>Status</t>
  </si>
  <si>
    <t>COMPLETED JANUARY</t>
  </si>
  <si>
    <t>COMPLETED MAY</t>
  </si>
  <si>
    <t>COMPLETED MAY, finance committee members confirmed by email option 1 ok</t>
  </si>
  <si>
    <t>Total virements</t>
  </si>
  <si>
    <t>February</t>
  </si>
  <si>
    <t>Minus £13 land Registry fee for Rec Field area title plan</t>
  </si>
  <si>
    <t>Minus £190 for handyman delivering NHP leaflets/posters around parish</t>
  </si>
  <si>
    <t>Add £50 for plot 10A allotment deposit</t>
  </si>
  <si>
    <t>March</t>
  </si>
  <si>
    <t>Minus £3 for land registry fee searches for Rec Field area title plan</t>
  </si>
  <si>
    <t>Minus £100 for handyman delivering NHP leaflets/posters around parish and collected/delivered paper surveys</t>
  </si>
  <si>
    <t>Minus £1926.50 to Andrea Pellegram, to collate responses to Reg. 14. Analyse responses and provide advice to parish council. Consideration of parish council views. Preparation of Basic Conditions Statement and Consultation Statement.</t>
  </si>
  <si>
    <t>Minus £100 for deposit refunds to 13B &amp; 10B</t>
  </si>
  <si>
    <t>April</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</si>
  <si>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</si>
  <si>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</si>
  <si>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</si>
  <si>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</si>
  <si>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Future Cemetery Maintenance</t>
  </si>
  <si>
    <t>Add £3,555.91 net annual cemetery income (cemetery income minus cemetery cost)</t>
  </si>
  <si>
    <t>Add £10,255 remaining Muga allocated costs after CVPA goals purchase</t>
  </si>
  <si>
    <t>Minus £1,745 for new CVPA goals installation and minus £10,255 remaining funds, virement to Rec Hall Replacement</t>
  </si>
  <si>
    <t>Add £50 deposit plot 3B and add £50 linked to reconciliation with deposits held record</t>
  </si>
  <si>
    <t>Minus £300 New drawings of the Rec land purchase with precise scales and measurements</t>
  </si>
  <si>
    <t>Minus £50 for the new SID licence</t>
  </si>
  <si>
    <t>Recreation Hall Fund</t>
  </si>
  <si>
    <t>Add £12.0k transfer from 2024-25 budget (£10k for project plus £2k for further architect work on the rec hall plan)</t>
  </si>
  <si>
    <t>EGPA windows refurb</t>
  </si>
  <si>
    <t>Add £1.0k transfer from 2024-25 budget</t>
  </si>
  <si>
    <t>EGPA Bell Tower</t>
  </si>
  <si>
    <t>Add £3.5k transfer from 2024-25 budget</t>
  </si>
  <si>
    <t>Minus £966 for WP ground radar</t>
  </si>
  <si>
    <t>Add Groundwork grant for the NHP £3090, minus £1,422.90 for Andrea Pellagram July consultancy work.</t>
  </si>
  <si>
    <t>Invoices over £500 or annual contracts over £5,000 per year</t>
  </si>
  <si>
    <t>Committee</t>
  </si>
  <si>
    <t>Beneficiary</t>
  </si>
  <si>
    <t>ü</t>
  </si>
  <si>
    <t>Finance</t>
  </si>
  <si>
    <t>HMRC</t>
  </si>
  <si>
    <t>Clerk &amp; RFO</t>
  </si>
  <si>
    <t>EGPA</t>
  </si>
  <si>
    <t>Allbuild</t>
  </si>
  <si>
    <t>Handyman</t>
  </si>
  <si>
    <t xml:space="preserve">Staff salaries August </t>
  </si>
  <si>
    <t xml:space="preserve">PKF Littlejohn </t>
  </si>
  <si>
    <t>Allbuild - Castle View play area grass cutting</t>
  </si>
  <si>
    <t>Morgan Tree Surger</t>
  </si>
  <si>
    <t>Kingsdown Nurseries</t>
  </si>
  <si>
    <t>Storm Facilites Management</t>
  </si>
  <si>
    <t xml:space="preserve">Earth Anchors Ltd </t>
  </si>
  <si>
    <t>*Please email the RFO if Cllrs would like to see any or all invoices related to this month</t>
  </si>
  <si>
    <t>Income (or refund, discount, deposits etc)</t>
  </si>
  <si>
    <t>From allocated reserved funds</t>
  </si>
  <si>
    <t>MJ - manual journals</t>
  </si>
  <si>
    <t>From CPC grant fund</t>
  </si>
  <si>
    <t>From unallocated reserved funds</t>
  </si>
  <si>
    <t>Hire of Marquee and Donations to Wiltshire Air Ambulance</t>
  </si>
  <si>
    <t xml:space="preserve"> </t>
  </si>
  <si>
    <t>Of which:</t>
  </si>
  <si>
    <t>See additional tabs for more info</t>
  </si>
  <si>
    <t>K</t>
  </si>
  <si>
    <t>L</t>
  </si>
  <si>
    <t>Unallocated Reserves</t>
  </si>
  <si>
    <t>Total funds in the bank accounts minus the allocated reserves figure (1-2). Should not fall below 50% of current precept</t>
  </si>
  <si>
    <t>Total Reserves</t>
  </si>
  <si>
    <t>2+3</t>
  </si>
  <si>
    <t>Unity Current Account at 31st August 2024</t>
  </si>
  <si>
    <t>Unity Savings Account at  31st August 2024</t>
  </si>
  <si>
    <t>Total funds at  31st August 2024</t>
  </si>
  <si>
    <t>(VAT refund due for July &amp; August)</t>
  </si>
  <si>
    <t>Domain</t>
  </si>
  <si>
    <t>Viop Bronze</t>
  </si>
  <si>
    <t>Text/call charges as per attached itemised statement</t>
  </si>
  <si>
    <t xml:space="preserve">Clerk July Expenses. Mileage to Swindon and back for VAT course. Broadgreen Community Centre. </t>
  </si>
  <si>
    <t>358</t>
  </si>
  <si>
    <t>Environment: Signage</t>
  </si>
  <si>
    <t>Chiseldon Parish Council  Approved at the Full Council Meeting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</si>
</sst>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dd\ mmm\ yyyy"/>
    <numFmt numFmtId="165" formatCode="#,##0.00;\(#,##0.00\)"/>
    <numFmt numFmtId="166" formatCode="0.00##\%"/>
    <numFmt numFmtId="167" formatCode="&quot;£&quot;#,##0.00"/>
  </numFmts>
  <fonts count="17" x14ac:knownFonts="1">
    <font>
      <sz val="9"/>
      <color theme="1"/>
      <name val="Arial"/>
    </font>
    <font>
      <sz val="14"/>
      <color theme="1"/>
      <name val="Arial"/>
      <family val="2"/>
    </font>
    <font>
      <b/>
      <sz val="14"/>
      <color theme="1"/>
      <name val="Arial"/>
      <family val="2"/>
    </font>
    <font>
      <sz val="12"/>
      <color theme="1"/>
      <name val="Arial"/>
      <family val="2"/>
    </font>
    <font>
      <sz val="10"/>
      <color theme="1"/>
      <name val="Arial"/>
      <family val="2"/>
    </font>
    <font>
      <b/>
      <sz val="10"/>
      <color theme="1"/>
      <name val="Arial"/>
      <family val="2"/>
    </font>
    <font>
      <b/>
      <sz val="9"/>
      <color theme="1"/>
      <name val="Arial"/>
      <family val="2"/>
    </font>
    <font>
      <sz val="9"/>
      <color theme="1"/>
      <name val="Arial"/>
      <family val="2"/>
    </font>
    <font>
      <sz val="8"/>
      <name val="Arial"/>
      <family val="2"/>
    </font>
    <font>
      <b/>
      <sz val="9"/>
      <name val="Arial"/>
      <family val="2"/>
    </font>
    <font>
      <i/>
      <sz val="9"/>
      <name val="Arial"/>
      <family val="2"/>
    </font>
    <font>
      <sz val="9"/>
      <color rgb="FFFF0000"/>
      <name val="Arial"/>
      <family val="2"/>
    </font>
    <font>
      <sz val="9"/>
      <name val="Arial"/>
      <family val="2"/>
    </font>
    <font>
      <b/>
      <sz val="9"/>
      <color theme="1"/>
      <name val="Arial"/>
      <family val="2"/>
    </font>
    <font>
      <sz val="9"/>
      <color theme="1"/>
      <name val="Wingdings"/>
      <charset val="2"/>
    </font>
    <font>
      <b/>
      <sz val="10"/>
      <name val="Arial"/>
      <family val="2"/>
    </font>
    <font>
      <b/>
      <sz val="10"/>
      <color theme="1"/>
      <name val="Arial"/>
      <family val="2"/>
    </font>
  </fonts>
  <fills count="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s>
  <borders count="3">
    <border>
      <left/>
      <right/>
      <top/>
      <bottom/>
      <diagonal/>
    </border>
    <border>
      <left/>
      <right/>
      <top/>
      <bottom style="thin">
        <color rgb="FF000000"/>
      </bottom>
      <diagonal/>
    </border>
    <border>
      <left/>
      <right/>
      <top style="thin">
        <color rgb="FFEBEBEB"/>
      </top>
      <bottom/>
      <diagonal/>
    </border>
  </borders>
  <cellStyleXfs count="2">
    <xf numFmtId="0" fontId="0" fillId="0" borderId="0"/>
    <xf numFmtId="0" fontId="7" fillId="0" borderId="0"/>
  </cellStyleXfs>
  <cellXfs count="70">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0" fillId="0" borderId="2" xfId="0" applyBorder="1" applyAlignment="1">
      <alignment vertical="center" wrapText="1"/>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7" fillId="0" borderId="0" xfId="1" applyAlignment="1">
      <alignment vertical="center"/>
    </xf>
    <xf numFmtId="0" fontId="9" fillId="0" borderId="0" xfId="1" applyFont="1" applyAlignment="1">
      <alignment vertical="center"/>
    </xf>
    <xf numFmtId="0" fontId="7" fillId="0" borderId="0" xfId="1" applyAlignment="1">
      <alignment horizontal="center" vertical="center"/>
    </xf>
    <xf numFmtId="0" fontId="10"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1" fillId="0" borderId="0" xfId="1" applyFont="1" applyAlignment="1">
      <alignment vertical="center"/>
    </xf>
    <xf numFmtId="0" fontId="7" fillId="0" borderId="0" xfId="1" applyAlignment="1">
      <alignment horizontal="left" vertical="center"/>
    </xf>
    <xf numFmtId="8" fontId="11" fillId="0" borderId="0" xfId="1" applyNumberFormat="1" applyFont="1" applyAlignment="1">
      <alignment vertical="center"/>
    </xf>
    <xf numFmtId="0" fontId="7" fillId="0" borderId="0" xfId="1" applyAlignment="1">
      <alignment horizontal="center"/>
    </xf>
    <xf numFmtId="0" fontId="11" fillId="0" borderId="0" xfId="1" applyFont="1"/>
    <xf numFmtId="0" fontId="11" fillId="0" borderId="0" xfId="1" applyFont="1" applyAlignment="1">
      <alignment horizontal="left"/>
    </xf>
    <xf numFmtId="8" fontId="11" fillId="0" borderId="0" xfId="0" applyNumberFormat="1" applyFont="1" applyAlignment="1">
      <alignment vertical="center"/>
    </xf>
    <xf numFmtId="0" fontId="11" fillId="0" borderId="0" xfId="0" applyFont="1" applyAlignment="1">
      <alignment horizontal="left"/>
    </xf>
    <xf numFmtId="8" fontId="12" fillId="0" borderId="0" xfId="1" applyNumberFormat="1" applyFont="1" applyAlignment="1">
      <alignment horizontal="center" vertical="center"/>
    </xf>
    <xf numFmtId="8" fontId="9" fillId="0" borderId="0" xfId="1" applyNumberFormat="1" applyFont="1" applyAlignment="1">
      <alignment horizontal="center" vertical="center"/>
    </xf>
    <xf numFmtId="0" fontId="13" fillId="0" borderId="0" xfId="1" applyFont="1"/>
    <xf numFmtId="0" fontId="7" fillId="0" borderId="0" xfId="1" applyAlignment="1">
      <alignment horizontal="left"/>
    </xf>
    <xf numFmtId="0" fontId="0" fillId="0" borderId="0" xfId="0" applyAlignment="1">
      <alignment horizontal="center"/>
    </xf>
    <xf numFmtId="0" fontId="7" fillId="0" borderId="0" xfId="0" applyFont="1" applyAlignment="1">
      <alignment vertical="center"/>
    </xf>
    <xf numFmtId="0" fontId="5" fillId="0" borderId="1" xfId="0" applyFont="1" applyBorder="1" applyAlignment="1">
      <alignment horizontal="left" vertical="center" wrapText="1"/>
    </xf>
    <xf numFmtId="0" fontId="14" fillId="0" borderId="0" xfId="0" applyFont="1" applyAlignment="1">
      <alignment horizontal="center"/>
    </xf>
    <xf numFmtId="0" fontId="7" fillId="0" borderId="0" xfId="0" applyFont="1"/>
    <xf numFmtId="0" fontId="0" fillId="2" borderId="2" xfId="0" applyFill="1" applyBorder="1" applyAlignment="1">
      <alignment vertical="center"/>
    </xf>
    <xf numFmtId="0" fontId="13" fillId="3" borderId="0" xfId="0" applyFont="1" applyFill="1" applyAlignment="1">
      <alignment vertical="center"/>
    </xf>
    <xf numFmtId="0" fontId="7" fillId="4" borderId="0" xfId="0" applyFont="1" applyFill="1" applyAlignment="1">
      <alignment vertical="center"/>
    </xf>
    <xf numFmtId="167" fontId="0" fillId="0" borderId="0" xfId="0" applyNumberFormat="1" applyAlignment="1">
      <alignment vertical="center"/>
    </xf>
    <xf numFmtId="0" fontId="0" fillId="5" borderId="0" xfId="0" applyFill="1" applyAlignment="1">
      <alignment vertical="center"/>
    </xf>
    <xf numFmtId="167" fontId="0" fillId="0" borderId="0" xfId="0" applyNumberFormat="1"/>
    <xf numFmtId="0" fontId="0" fillId="2" borderId="0" xfId="0" applyFill="1" applyAlignment="1">
      <alignment vertical="center"/>
    </xf>
    <xf numFmtId="0" fontId="0" fillId="6" borderId="0" xfId="0" applyFill="1" applyAlignment="1">
      <alignment vertical="center"/>
    </xf>
    <xf numFmtId="0" fontId="15" fillId="0" borderId="0" xfId="0" applyFont="1" applyAlignment="1">
      <alignment vertical="center"/>
    </xf>
    <xf numFmtId="8" fontId="15" fillId="0" borderId="0" xfId="0" applyNumberFormat="1" applyFont="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pplyAlignment="1">
      <alignment horizontal="center" vertical="center"/>
    </xf>
    <xf numFmtId="0" fontId="12" fillId="0" borderId="0" xfId="0" applyFont="1" applyAlignment="1">
      <alignment vertical="center"/>
    </xf>
    <xf numFmtId="0" fontId="12" fillId="0" borderId="0" xfId="0" applyFont="1" applyAlignment="1">
      <alignment horizontal="left"/>
    </xf>
    <xf numFmtId="0" fontId="0" fillId="0" borderId="0" xfId="0" applyAlignment="1">
      <alignment horizontal="right" vertical="center"/>
    </xf>
    <xf numFmtId="8" fontId="12" fillId="0" borderId="0" xfId="0" applyNumberFormat="1" applyFont="1" applyAlignment="1">
      <alignment vertical="center"/>
    </xf>
    <xf numFmtId="0" fontId="7" fillId="0" borderId="0" xfId="0" applyFont="1" applyAlignment="1">
      <alignment horizontal="right" vertical="center"/>
    </xf>
    <xf numFmtId="0" fontId="7" fillId="0" borderId="0" xfId="0" applyFont="1" applyAlignment="1">
      <alignment horizontal="left"/>
    </xf>
    <xf numFmtId="0" fontId="16" fillId="0" borderId="0" xfId="0" applyFont="1" applyAlignment="1">
      <alignment vertical="center"/>
    </xf>
    <xf numFmtId="8" fontId="0" fillId="0" borderId="0" xfId="0" applyNumberFormat="1" applyAlignment="1">
      <alignment vertical="center"/>
    </xf>
    <xf numFmtId="0" fontId="0" fillId="0" borderId="0" xfId="0" applyAlignment="1">
      <alignment horizontal="left"/>
    </xf>
    <xf numFmtId="8" fontId="16" fillId="0" borderId="0" xfId="0" applyNumberFormat="1" applyFont="1" applyAlignment="1">
      <alignment vertical="center"/>
    </xf>
    <xf numFmtId="0" fontId="0" fillId="4" borderId="2" xfId="0" applyFill="1" applyBorder="1" applyAlignment="1">
      <alignment vertical="center"/>
    </xf>
    <xf numFmtId="0" fontId="0" fillId="3" borderId="0" xfId="0" applyFill="1"/>
    <xf numFmtId="0" fontId="0" fillId="7" borderId="2" xfId="0" applyFill="1" applyBorder="1" applyAlignment="1">
      <alignment vertical="center"/>
    </xf>
  </cellXfs>
  <cellStyles count="2">
    <cellStyle name="Normal" xfId="0" builtinId="0" customBuiltin="1"/>
    <cellStyle name="Normal 2" xfId="1" xr:uid="{0E476AFA-FDD8-47C4-A112-980041243D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30</xdr:row>
      <xdr:rowOff>0</xdr:rowOff>
    </xdr:from>
    <xdr:to>
      <xdr:col>8</xdr:col>
      <xdr:colOff>389136</xdr:colOff>
      <xdr:row>44</xdr:row>
      <xdr:rowOff>76382</xdr:rowOff>
    </xdr:to>
    <xdr:pic>
      <xdr:nvPicPr>
        <xdr:cNvPr id="2" name="Picture 1">
          <a:extLst>
            <a:ext uri="{FF2B5EF4-FFF2-40B4-BE49-F238E27FC236}">
              <a16:creationId xmlns:a16="http://schemas.microsoft.com/office/drawing/2014/main" id="{234E972F-988B-40AC-8CD3-024DC3893B4A}"/>
            </a:ext>
          </a:extLst>
        </xdr:cNvPr>
        <xdr:cNvPicPr>
          <a:picLocks noChangeAspect="1"/>
        </xdr:cNvPicPr>
      </xdr:nvPicPr>
      <xdr:blipFill>
        <a:blip xmlns:r="http://schemas.openxmlformats.org/officeDocument/2006/relationships" r:embed="rId1"/>
        <a:stretch>
          <a:fillRect/>
        </a:stretch>
      </xdr:blipFill>
      <xdr:spPr>
        <a:xfrm>
          <a:off x="678180" y="4290060"/>
          <a:ext cx="595935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2"/>
  <sheetViews>
    <sheetView showGridLines="0" tabSelected="1" zoomScaleNormal="100" workbookViewId="0">
      <selection activeCell="D3" sqref="D3"/>
    </sheetView>
  </sheetViews>
  <sheetFormatPr defaultRowHeight="11.4" x14ac:dyDescent="0.2"/>
  <cols>
    <col min="1" max="1" width="4.25" customWidth="1"/>
    <col min="2" max="2" width="43.125" customWidth="1"/>
    <col min="3" max="3" width="11.625" customWidth="1"/>
    <col min="4" max="4" width="56.625" customWidth="1"/>
    <col min="5" max="5" width="11.5" customWidth="1"/>
    <col min="6" max="6" width="9.75" customWidth="1"/>
    <col min="7" max="7" width="10.375" customWidth="1"/>
    <col min="8" max="8" width="12" customWidth="1"/>
    <col min="9" max="9" width="23.5" customWidth="1"/>
    <col min="10" max="10" width="12.625" customWidth="1"/>
    <col min="11" max="11" width="16.875" customWidth="1"/>
    <col min="12" max="12" width="11.625" bestFit="1" customWidth="1"/>
    <col min="13" max="13" width="14.125" customWidth="1"/>
  </cols>
  <sheetData>
    <row r="1" spans="1:13" s="1" customFormat="1" ht="16.649999999999999" customHeight="1" x14ac:dyDescent="0.3">
      <c r="A1" s="2" t="s">
        <v>0</v>
      </c>
      <c r="B1" s="2"/>
      <c r="C1" s="2"/>
      <c r="D1" s="2"/>
      <c r="E1" s="2"/>
      <c r="F1" s="2"/>
      <c r="G1" s="2"/>
      <c r="H1" s="2"/>
      <c r="I1" s="2"/>
      <c r="J1" s="2"/>
    </row>
    <row r="2" spans="1:13" s="3" customFormat="1" ht="14.4" customHeight="1" x14ac:dyDescent="0.25">
      <c r="A2" s="4" t="s">
        <v>270</v>
      </c>
      <c r="B2" s="4"/>
      <c r="C2" s="4"/>
      <c r="D2" s="4"/>
      <c r="E2" s="4"/>
      <c r="F2" s="4"/>
      <c r="G2" s="4"/>
      <c r="H2" s="4"/>
      <c r="I2" s="4"/>
      <c r="J2" s="4"/>
    </row>
    <row r="3" spans="1:13" s="3" customFormat="1" ht="14.4" customHeight="1" x14ac:dyDescent="0.25">
      <c r="A3" s="4" t="s">
        <v>1</v>
      </c>
      <c r="B3" s="4"/>
      <c r="C3" s="4"/>
      <c r="D3" s="4"/>
      <c r="E3" s="4"/>
      <c r="F3" s="4"/>
      <c r="G3" s="4"/>
      <c r="H3" s="4"/>
      <c r="I3" s="4"/>
      <c r="J3" s="4"/>
    </row>
    <row r="4" spans="1:13" ht="13.35" customHeight="1" x14ac:dyDescent="0.2"/>
    <row r="5" spans="1:13" s="5" customFormat="1" ht="52.8" x14ac:dyDescent="0.25">
      <c r="A5" s="6" t="s">
        <v>2</v>
      </c>
      <c r="B5" s="6" t="s">
        <v>3</v>
      </c>
      <c r="C5" s="6" t="s">
        <v>4</v>
      </c>
      <c r="D5" s="6" t="s">
        <v>5</v>
      </c>
      <c r="E5" s="7" t="s">
        <v>6</v>
      </c>
      <c r="F5" s="7" t="s">
        <v>7</v>
      </c>
      <c r="G5" s="7" t="s">
        <v>8</v>
      </c>
      <c r="H5" s="7" t="s">
        <v>9</v>
      </c>
      <c r="I5" s="6" t="s">
        <v>10</v>
      </c>
      <c r="J5" s="41" t="s">
        <v>11</v>
      </c>
      <c r="K5" s="41" t="s">
        <v>227</v>
      </c>
      <c r="L5" s="6" t="s">
        <v>228</v>
      </c>
      <c r="M5" s="6" t="s">
        <v>229</v>
      </c>
    </row>
    <row r="6" spans="1:13" ht="10.95" customHeight="1" x14ac:dyDescent="0.2">
      <c r="A6" s="8" t="s">
        <v>12</v>
      </c>
      <c r="B6" s="8" t="s">
        <v>13</v>
      </c>
      <c r="C6" s="9">
        <v>45513</v>
      </c>
      <c r="D6" s="8" t="s">
        <v>89</v>
      </c>
      <c r="E6" s="10">
        <v>2.38</v>
      </c>
      <c r="F6" s="10">
        <v>0.4</v>
      </c>
      <c r="G6" s="10">
        <v>1.98</v>
      </c>
      <c r="H6" s="11">
        <v>20</v>
      </c>
      <c r="I6" s="8" t="s">
        <v>14</v>
      </c>
      <c r="J6" s="8"/>
      <c r="K6" s="42"/>
      <c r="M6" s="43"/>
    </row>
    <row r="7" spans="1:13" ht="10.95" customHeight="1" x14ac:dyDescent="0.2">
      <c r="A7" s="12" t="s">
        <v>15</v>
      </c>
      <c r="B7" s="12" t="s">
        <v>16</v>
      </c>
      <c r="C7" s="13">
        <v>45513</v>
      </c>
      <c r="D7" s="12" t="s">
        <v>92</v>
      </c>
      <c r="E7" s="14">
        <v>50</v>
      </c>
      <c r="F7" s="14">
        <v>0</v>
      </c>
      <c r="G7" s="14">
        <v>50</v>
      </c>
      <c r="H7" s="15">
        <v>0</v>
      </c>
      <c r="I7" s="12" t="s">
        <v>17</v>
      </c>
      <c r="J7" s="12"/>
      <c r="K7" s="42" t="s">
        <v>230</v>
      </c>
      <c r="L7" t="s">
        <v>234</v>
      </c>
      <c r="M7" t="s">
        <v>236</v>
      </c>
    </row>
    <row r="8" spans="1:13" ht="10.95" customHeight="1" x14ac:dyDescent="0.2">
      <c r="A8" s="12" t="s">
        <v>18</v>
      </c>
      <c r="B8" s="12" t="s">
        <v>19</v>
      </c>
      <c r="C8" s="13">
        <v>45513</v>
      </c>
      <c r="D8" s="12" t="s">
        <v>90</v>
      </c>
      <c r="E8" s="14">
        <v>160</v>
      </c>
      <c r="F8" s="14">
        <v>0</v>
      </c>
      <c r="G8" s="14">
        <v>160</v>
      </c>
      <c r="H8" s="15">
        <v>0</v>
      </c>
      <c r="I8" s="12" t="s">
        <v>17</v>
      </c>
      <c r="J8" s="12"/>
      <c r="K8" s="42" t="s">
        <v>230</v>
      </c>
      <c r="L8" t="s">
        <v>234</v>
      </c>
      <c r="M8" t="s">
        <v>236</v>
      </c>
    </row>
    <row r="9" spans="1:13" ht="10.95" customHeight="1" x14ac:dyDescent="0.2">
      <c r="A9" s="12" t="s">
        <v>20</v>
      </c>
      <c r="B9" s="12" t="s">
        <v>21</v>
      </c>
      <c r="C9" s="13">
        <v>45513</v>
      </c>
      <c r="D9" s="12" t="s">
        <v>264</v>
      </c>
      <c r="E9" s="14">
        <v>7.2</v>
      </c>
      <c r="F9" s="14">
        <v>1.2</v>
      </c>
      <c r="G9" s="14">
        <v>6</v>
      </c>
      <c r="H9" s="15">
        <v>20</v>
      </c>
      <c r="I9" s="12" t="s">
        <v>14</v>
      </c>
      <c r="J9" s="12"/>
      <c r="K9" s="42"/>
    </row>
    <row r="10" spans="1:13" ht="10.95" customHeight="1" x14ac:dyDescent="0.2">
      <c r="A10" s="12" t="s">
        <v>22</v>
      </c>
      <c r="B10" s="12" t="s">
        <v>23</v>
      </c>
      <c r="C10" s="13">
        <v>45513</v>
      </c>
      <c r="D10" s="12" t="s">
        <v>93</v>
      </c>
      <c r="E10" s="14">
        <v>210</v>
      </c>
      <c r="F10" s="14">
        <v>0</v>
      </c>
      <c r="G10" s="14">
        <v>210</v>
      </c>
      <c r="H10" s="15">
        <v>0</v>
      </c>
      <c r="I10" s="12" t="s">
        <v>17</v>
      </c>
      <c r="J10" s="12"/>
      <c r="K10" s="42" t="s">
        <v>230</v>
      </c>
      <c r="L10" t="s">
        <v>234</v>
      </c>
      <c r="M10" t="s">
        <v>236</v>
      </c>
    </row>
    <row r="11" spans="1:13" ht="10.95" customHeight="1" x14ac:dyDescent="0.2">
      <c r="A11" s="12" t="s">
        <v>24</v>
      </c>
      <c r="B11" s="12" t="s">
        <v>25</v>
      </c>
      <c r="C11" s="13">
        <v>45513</v>
      </c>
      <c r="D11" s="12" t="s">
        <v>94</v>
      </c>
      <c r="E11" s="14">
        <v>70</v>
      </c>
      <c r="F11" s="14">
        <v>0</v>
      </c>
      <c r="G11" s="14">
        <v>70</v>
      </c>
      <c r="H11" s="15">
        <v>0</v>
      </c>
      <c r="I11" s="12" t="s">
        <v>17</v>
      </c>
      <c r="J11" s="12"/>
      <c r="K11" s="42" t="s">
        <v>230</v>
      </c>
      <c r="L11" t="s">
        <v>234</v>
      </c>
      <c r="M11" t="s">
        <v>236</v>
      </c>
    </row>
    <row r="12" spans="1:13" ht="10.95" customHeight="1" x14ac:dyDescent="0.2">
      <c r="A12" s="12" t="s">
        <v>26</v>
      </c>
      <c r="B12" s="12" t="s">
        <v>27</v>
      </c>
      <c r="C12" s="13">
        <v>45513</v>
      </c>
      <c r="D12" s="12" t="s">
        <v>265</v>
      </c>
      <c r="E12" s="14">
        <v>1.44</v>
      </c>
      <c r="F12" s="14">
        <v>0.24</v>
      </c>
      <c r="G12" s="14">
        <v>1.2</v>
      </c>
      <c r="H12" s="15">
        <v>20</v>
      </c>
      <c r="I12" s="12" t="s">
        <v>14</v>
      </c>
      <c r="J12" s="12"/>
      <c r="K12" s="42"/>
    </row>
    <row r="13" spans="1:13" ht="10.95" customHeight="1" x14ac:dyDescent="0.2">
      <c r="A13" s="12" t="s">
        <v>26</v>
      </c>
      <c r="B13" s="12" t="s">
        <v>27</v>
      </c>
      <c r="C13" s="13">
        <v>45513</v>
      </c>
      <c r="D13" s="12" t="s">
        <v>266</v>
      </c>
      <c r="E13" s="14">
        <v>1.5</v>
      </c>
      <c r="F13" s="14">
        <v>0.25</v>
      </c>
      <c r="G13" s="14">
        <v>1.25</v>
      </c>
      <c r="H13" s="15">
        <v>20</v>
      </c>
      <c r="I13" s="12" t="s">
        <v>14</v>
      </c>
      <c r="J13" s="12"/>
      <c r="K13" s="42"/>
    </row>
    <row r="14" spans="1:13" ht="10.95" customHeight="1" x14ac:dyDescent="0.2">
      <c r="A14" s="12" t="s">
        <v>28</v>
      </c>
      <c r="B14" s="12" t="s">
        <v>29</v>
      </c>
      <c r="C14" s="13">
        <v>45513</v>
      </c>
      <c r="D14" s="12" t="s">
        <v>30</v>
      </c>
      <c r="E14" s="14">
        <v>11.36</v>
      </c>
      <c r="F14" s="14">
        <v>0.54</v>
      </c>
      <c r="G14" s="14">
        <v>10.82</v>
      </c>
      <c r="H14" s="15">
        <v>5</v>
      </c>
      <c r="I14" s="12" t="s">
        <v>31</v>
      </c>
      <c r="J14" s="12"/>
      <c r="K14" s="42"/>
    </row>
    <row r="15" spans="1:13" ht="10.95" customHeight="1" x14ac:dyDescent="0.2">
      <c r="A15" s="12" t="s">
        <v>32</v>
      </c>
      <c r="B15" s="12" t="s">
        <v>33</v>
      </c>
      <c r="C15" s="13">
        <v>45513</v>
      </c>
      <c r="D15" s="12" t="s">
        <v>267</v>
      </c>
      <c r="E15" s="14">
        <v>10.8</v>
      </c>
      <c r="F15" s="14">
        <v>0</v>
      </c>
      <c r="G15" s="14">
        <v>10.8</v>
      </c>
      <c r="H15" s="15">
        <v>0</v>
      </c>
      <c r="I15" s="12" t="s">
        <v>17</v>
      </c>
      <c r="J15" s="12"/>
      <c r="K15" s="42"/>
    </row>
    <row r="16" spans="1:13" ht="10.95" customHeight="1" x14ac:dyDescent="0.2">
      <c r="A16" s="12" t="s">
        <v>34</v>
      </c>
      <c r="B16" s="12" t="s">
        <v>35</v>
      </c>
      <c r="C16" s="13">
        <v>45513</v>
      </c>
      <c r="D16" s="12" t="s">
        <v>95</v>
      </c>
      <c r="E16" s="14">
        <v>200</v>
      </c>
      <c r="F16" s="14">
        <v>0</v>
      </c>
      <c r="G16" s="14">
        <v>200</v>
      </c>
      <c r="H16" s="15">
        <v>0</v>
      </c>
      <c r="I16" s="12" t="s">
        <v>17</v>
      </c>
      <c r="J16" s="12"/>
      <c r="K16" s="42" t="s">
        <v>230</v>
      </c>
      <c r="L16" t="s">
        <v>234</v>
      </c>
      <c r="M16" t="s">
        <v>236</v>
      </c>
    </row>
    <row r="17" spans="1:13" ht="10.95" customHeight="1" x14ac:dyDescent="0.2">
      <c r="A17" s="12" t="s">
        <v>36</v>
      </c>
      <c r="B17" s="12" t="s">
        <v>37</v>
      </c>
      <c r="C17" s="13">
        <v>45513</v>
      </c>
      <c r="D17" s="12" t="s">
        <v>96</v>
      </c>
      <c r="E17" s="14">
        <v>40</v>
      </c>
      <c r="F17" s="14">
        <v>0</v>
      </c>
      <c r="G17" s="14">
        <v>40</v>
      </c>
      <c r="H17" s="15">
        <v>0</v>
      </c>
      <c r="I17" s="12" t="s">
        <v>17</v>
      </c>
      <c r="J17" s="12"/>
      <c r="K17" s="42" t="s">
        <v>230</v>
      </c>
      <c r="L17" t="s">
        <v>234</v>
      </c>
      <c r="M17" t="s">
        <v>236</v>
      </c>
    </row>
    <row r="18" spans="1:13" ht="10.95" customHeight="1" x14ac:dyDescent="0.2">
      <c r="A18" s="12" t="s">
        <v>38</v>
      </c>
      <c r="B18" s="12" t="s">
        <v>39</v>
      </c>
      <c r="C18" s="13">
        <v>45513</v>
      </c>
      <c r="D18" s="12" t="s">
        <v>97</v>
      </c>
      <c r="E18" s="14">
        <v>220</v>
      </c>
      <c r="F18" s="14">
        <v>0</v>
      </c>
      <c r="G18" s="14">
        <v>220</v>
      </c>
      <c r="H18" s="15">
        <v>0</v>
      </c>
      <c r="I18" s="12" t="s">
        <v>17</v>
      </c>
      <c r="J18" s="12"/>
      <c r="K18" s="42" t="s">
        <v>230</v>
      </c>
      <c r="L18" t="s">
        <v>234</v>
      </c>
      <c r="M18" t="s">
        <v>236</v>
      </c>
    </row>
    <row r="19" spans="1:13" ht="10.95" customHeight="1" x14ac:dyDescent="0.2">
      <c r="A19" s="12" t="s">
        <v>40</v>
      </c>
      <c r="B19" s="12" t="s">
        <v>41</v>
      </c>
      <c r="C19" s="13">
        <v>45513</v>
      </c>
      <c r="D19" s="12" t="s">
        <v>98</v>
      </c>
      <c r="E19" s="14">
        <v>160</v>
      </c>
      <c r="F19" s="14">
        <v>0</v>
      </c>
      <c r="G19" s="14">
        <v>160</v>
      </c>
      <c r="H19" s="15">
        <v>0</v>
      </c>
      <c r="I19" s="12" t="s">
        <v>17</v>
      </c>
      <c r="J19" s="12"/>
      <c r="K19" s="42" t="s">
        <v>230</v>
      </c>
      <c r="L19" t="s">
        <v>234</v>
      </c>
      <c r="M19" t="s">
        <v>236</v>
      </c>
    </row>
    <row r="20" spans="1:13" ht="10.95" customHeight="1" x14ac:dyDescent="0.2">
      <c r="A20" s="12" t="s">
        <v>40</v>
      </c>
      <c r="B20" s="12" t="s">
        <v>41</v>
      </c>
      <c r="C20" s="13">
        <v>45513</v>
      </c>
      <c r="D20" s="12" t="s">
        <v>91</v>
      </c>
      <c r="E20" s="14">
        <v>11.2</v>
      </c>
      <c r="F20" s="14">
        <v>0</v>
      </c>
      <c r="G20" s="14">
        <v>11.2</v>
      </c>
      <c r="H20" s="15">
        <v>0</v>
      </c>
      <c r="I20" s="12" t="s">
        <v>17</v>
      </c>
      <c r="J20" s="12"/>
      <c r="K20" s="42" t="s">
        <v>230</v>
      </c>
      <c r="L20" t="s">
        <v>234</v>
      </c>
      <c r="M20" t="s">
        <v>236</v>
      </c>
    </row>
    <row r="21" spans="1:13" ht="10.95" customHeight="1" x14ac:dyDescent="0.2">
      <c r="A21" s="12" t="s">
        <v>42</v>
      </c>
      <c r="B21" s="12" t="s">
        <v>43</v>
      </c>
      <c r="C21" s="13">
        <v>45516</v>
      </c>
      <c r="D21" s="67" t="s">
        <v>44</v>
      </c>
      <c r="E21" s="14">
        <v>-39.99</v>
      </c>
      <c r="F21" s="14">
        <v>0</v>
      </c>
      <c r="G21" s="14">
        <v>-39.99</v>
      </c>
      <c r="H21" s="15">
        <v>0</v>
      </c>
      <c r="I21" s="12" t="s">
        <v>17</v>
      </c>
      <c r="J21" s="12"/>
      <c r="K21" s="42"/>
    </row>
    <row r="22" spans="1:13" ht="10.95" customHeight="1" x14ac:dyDescent="0.2">
      <c r="A22" s="12" t="s">
        <v>45</v>
      </c>
      <c r="B22" s="12" t="s">
        <v>46</v>
      </c>
      <c r="C22" s="13">
        <v>45520</v>
      </c>
      <c r="D22" s="12" t="s">
        <v>99</v>
      </c>
      <c r="E22" s="14">
        <v>7.95</v>
      </c>
      <c r="F22" s="14">
        <v>0</v>
      </c>
      <c r="G22" s="14">
        <v>7.95</v>
      </c>
      <c r="H22" s="15">
        <v>0</v>
      </c>
      <c r="I22" s="12" t="s">
        <v>17</v>
      </c>
      <c r="J22" s="12"/>
      <c r="K22" s="42"/>
    </row>
    <row r="23" spans="1:13" ht="10.95" customHeight="1" x14ac:dyDescent="0.2">
      <c r="A23" s="12" t="s">
        <v>47</v>
      </c>
      <c r="B23" s="12" t="s">
        <v>48</v>
      </c>
      <c r="C23" s="13">
        <v>45520</v>
      </c>
      <c r="D23" s="12" t="s">
        <v>100</v>
      </c>
      <c r="E23" s="14">
        <v>756</v>
      </c>
      <c r="F23" s="14">
        <v>126</v>
      </c>
      <c r="G23" s="14">
        <v>630</v>
      </c>
      <c r="H23" s="15">
        <v>20</v>
      </c>
      <c r="I23" s="12" t="s">
        <v>14</v>
      </c>
      <c r="J23" s="12"/>
      <c r="K23" s="42" t="s">
        <v>230</v>
      </c>
      <c r="L23" t="s">
        <v>231</v>
      </c>
      <c r="M23" t="s">
        <v>238</v>
      </c>
    </row>
    <row r="24" spans="1:13" ht="10.95" customHeight="1" x14ac:dyDescent="0.2">
      <c r="A24" s="12" t="s">
        <v>49</v>
      </c>
      <c r="B24" s="12" t="s">
        <v>50</v>
      </c>
      <c r="C24" s="13">
        <v>45520</v>
      </c>
      <c r="D24" s="12" t="s">
        <v>101</v>
      </c>
      <c r="E24" s="14">
        <v>93.9</v>
      </c>
      <c r="F24" s="14">
        <v>15.65</v>
      </c>
      <c r="G24" s="14">
        <v>78.25</v>
      </c>
      <c r="H24" s="15">
        <v>20</v>
      </c>
      <c r="I24" s="12" t="s">
        <v>14</v>
      </c>
      <c r="J24" s="12"/>
      <c r="K24" s="42"/>
    </row>
    <row r="25" spans="1:13" x14ac:dyDescent="0.2">
      <c r="A25" s="12" t="s">
        <v>51</v>
      </c>
      <c r="B25" s="12" t="s">
        <v>52</v>
      </c>
      <c r="C25" s="13">
        <v>45520</v>
      </c>
      <c r="D25" s="16" t="s">
        <v>239</v>
      </c>
      <c r="E25" s="14">
        <v>75</v>
      </c>
      <c r="F25" s="14">
        <v>12.5</v>
      </c>
      <c r="G25" s="14">
        <v>62.5</v>
      </c>
      <c r="H25" s="15">
        <v>20</v>
      </c>
      <c r="I25" s="12" t="s">
        <v>14</v>
      </c>
      <c r="J25" s="12"/>
      <c r="K25" s="42" t="s">
        <v>230</v>
      </c>
      <c r="L25" t="s">
        <v>234</v>
      </c>
      <c r="M25" t="s">
        <v>235</v>
      </c>
    </row>
    <row r="26" spans="1:13" ht="10.95" customHeight="1" x14ac:dyDescent="0.2">
      <c r="A26" s="12" t="s">
        <v>53</v>
      </c>
      <c r="B26" s="12" t="s">
        <v>54</v>
      </c>
      <c r="C26" s="13">
        <v>45520</v>
      </c>
      <c r="D26" s="12" t="s">
        <v>102</v>
      </c>
      <c r="E26" s="14">
        <v>65</v>
      </c>
      <c r="F26" s="14">
        <v>10.83</v>
      </c>
      <c r="G26" s="14">
        <v>54.17</v>
      </c>
      <c r="H26" s="15">
        <v>20</v>
      </c>
      <c r="I26" s="12" t="s">
        <v>14</v>
      </c>
      <c r="J26" s="12"/>
      <c r="K26" s="42" t="s">
        <v>230</v>
      </c>
      <c r="L26" t="s">
        <v>234</v>
      </c>
      <c r="M26" t="s">
        <v>235</v>
      </c>
    </row>
    <row r="27" spans="1:13" ht="10.95" customHeight="1" x14ac:dyDescent="0.2">
      <c r="A27" s="12" t="s">
        <v>55</v>
      </c>
      <c r="B27" s="12" t="s">
        <v>56</v>
      </c>
      <c r="C27" s="13">
        <v>45520</v>
      </c>
      <c r="D27" s="12" t="s">
        <v>103</v>
      </c>
      <c r="E27" s="14">
        <v>648</v>
      </c>
      <c r="F27" s="14">
        <v>108</v>
      </c>
      <c r="G27" s="14">
        <v>540</v>
      </c>
      <c r="H27" s="15">
        <v>20</v>
      </c>
      <c r="I27" s="12" t="s">
        <v>14</v>
      </c>
      <c r="J27" s="12"/>
      <c r="K27" s="42" t="s">
        <v>230</v>
      </c>
      <c r="L27" t="s">
        <v>234</v>
      </c>
      <c r="M27" t="s">
        <v>235</v>
      </c>
    </row>
    <row r="28" spans="1:13" ht="10.95" customHeight="1" x14ac:dyDescent="0.2">
      <c r="A28" s="12" t="s">
        <v>57</v>
      </c>
      <c r="B28" s="12" t="s">
        <v>58</v>
      </c>
      <c r="C28" s="13">
        <v>45520</v>
      </c>
      <c r="D28" s="12" t="s">
        <v>59</v>
      </c>
      <c r="E28" s="14">
        <v>47.64</v>
      </c>
      <c r="F28" s="14">
        <v>0</v>
      </c>
      <c r="G28" s="14">
        <v>47.64</v>
      </c>
      <c r="H28" s="15">
        <v>0</v>
      </c>
      <c r="I28" s="12" t="s">
        <v>17</v>
      </c>
      <c r="J28" s="12"/>
      <c r="K28" s="42"/>
    </row>
    <row r="29" spans="1:13" ht="10.95" customHeight="1" x14ac:dyDescent="0.2">
      <c r="A29" s="12" t="s">
        <v>57</v>
      </c>
      <c r="B29" s="12" t="s">
        <v>58</v>
      </c>
      <c r="C29" s="13">
        <v>45520</v>
      </c>
      <c r="D29" s="12" t="s">
        <v>60</v>
      </c>
      <c r="E29" s="14">
        <v>47.64</v>
      </c>
      <c r="F29" s="14">
        <v>0</v>
      </c>
      <c r="G29" s="14">
        <v>47.64</v>
      </c>
      <c r="H29" s="15">
        <v>0</v>
      </c>
      <c r="I29" s="12" t="s">
        <v>17</v>
      </c>
      <c r="J29" s="12"/>
      <c r="K29" s="42"/>
    </row>
    <row r="30" spans="1:13" ht="10.95" customHeight="1" x14ac:dyDescent="0.2">
      <c r="A30" s="12" t="s">
        <v>47</v>
      </c>
      <c r="B30" s="12" t="s">
        <v>48</v>
      </c>
      <c r="C30" s="13">
        <v>45520</v>
      </c>
      <c r="D30" s="12" t="s">
        <v>110</v>
      </c>
      <c r="E30" s="14">
        <v>3</v>
      </c>
      <c r="F30" s="14">
        <v>0</v>
      </c>
      <c r="G30" s="14">
        <v>3</v>
      </c>
      <c r="H30" s="15">
        <v>0</v>
      </c>
      <c r="I30" s="12" t="s">
        <v>17</v>
      </c>
      <c r="J30" s="12"/>
      <c r="K30" s="42"/>
    </row>
    <row r="31" spans="1:13" ht="10.95" customHeight="1" x14ac:dyDescent="0.2">
      <c r="A31" s="12" t="s">
        <v>268</v>
      </c>
      <c r="B31" s="12" t="s">
        <v>269</v>
      </c>
      <c r="C31" s="13">
        <v>45520</v>
      </c>
      <c r="D31" s="12" t="s">
        <v>111</v>
      </c>
      <c r="E31" s="14">
        <v>9.49</v>
      </c>
      <c r="F31" s="14">
        <v>0</v>
      </c>
      <c r="G31" s="14">
        <v>9.49</v>
      </c>
      <c r="H31" s="15">
        <v>0</v>
      </c>
      <c r="I31" s="12" t="s">
        <v>17</v>
      </c>
      <c r="J31" s="12"/>
      <c r="K31" s="42"/>
    </row>
    <row r="32" spans="1:13" ht="10.95" customHeight="1" x14ac:dyDescent="0.2">
      <c r="A32" s="12" t="s">
        <v>34</v>
      </c>
      <c r="B32" s="12" t="s">
        <v>35</v>
      </c>
      <c r="C32" s="13">
        <v>45520</v>
      </c>
      <c r="D32" s="12" t="s">
        <v>112</v>
      </c>
      <c r="E32" s="14">
        <v>16.97</v>
      </c>
      <c r="F32" s="14">
        <v>2.83</v>
      </c>
      <c r="G32" s="14">
        <v>14.14</v>
      </c>
      <c r="H32" s="15">
        <v>20</v>
      </c>
      <c r="I32" s="12" t="s">
        <v>14</v>
      </c>
      <c r="J32" s="12"/>
      <c r="K32" s="42"/>
    </row>
    <row r="33" spans="1:13" ht="10.95" customHeight="1" x14ac:dyDescent="0.2">
      <c r="A33" s="12" t="s">
        <v>61</v>
      </c>
      <c r="B33" s="12" t="s">
        <v>62</v>
      </c>
      <c r="C33" s="13">
        <v>45520</v>
      </c>
      <c r="D33" s="12" t="s">
        <v>104</v>
      </c>
      <c r="E33" s="14">
        <v>406.66</v>
      </c>
      <c r="F33" s="14">
        <v>67.78</v>
      </c>
      <c r="G33" s="14">
        <v>338.88</v>
      </c>
      <c r="H33" s="15">
        <v>20</v>
      </c>
      <c r="I33" s="12" t="s">
        <v>14</v>
      </c>
      <c r="J33" s="12"/>
      <c r="K33" s="42" t="s">
        <v>230</v>
      </c>
      <c r="L33" t="s">
        <v>234</v>
      </c>
      <c r="M33" t="s">
        <v>235</v>
      </c>
    </row>
    <row r="34" spans="1:13" ht="10.95" customHeight="1" x14ac:dyDescent="0.2">
      <c r="A34" s="12" t="s">
        <v>61</v>
      </c>
      <c r="B34" s="12" t="s">
        <v>62</v>
      </c>
      <c r="C34" s="13">
        <v>45520</v>
      </c>
      <c r="D34" s="12" t="s">
        <v>105</v>
      </c>
      <c r="E34" s="14">
        <v>75</v>
      </c>
      <c r="F34" s="14">
        <v>12.5</v>
      </c>
      <c r="G34" s="14">
        <v>62.5</v>
      </c>
      <c r="H34" s="15">
        <v>20</v>
      </c>
      <c r="I34" s="12" t="s">
        <v>14</v>
      </c>
      <c r="J34" s="12"/>
      <c r="K34" s="42" t="s">
        <v>230</v>
      </c>
      <c r="L34" t="s">
        <v>234</v>
      </c>
      <c r="M34" t="s">
        <v>235</v>
      </c>
    </row>
    <row r="35" spans="1:13" ht="10.95" customHeight="1" x14ac:dyDescent="0.2">
      <c r="A35" s="12" t="s">
        <v>24</v>
      </c>
      <c r="B35" s="12" t="s">
        <v>25</v>
      </c>
      <c r="C35" s="13">
        <v>45520</v>
      </c>
      <c r="D35" s="12" t="s">
        <v>106</v>
      </c>
      <c r="E35" s="14">
        <v>1397.14</v>
      </c>
      <c r="F35" s="14">
        <v>232.86</v>
      </c>
      <c r="G35" s="14">
        <v>1164.28</v>
      </c>
      <c r="H35" s="15">
        <v>20</v>
      </c>
      <c r="I35" s="12" t="s">
        <v>14</v>
      </c>
      <c r="J35" s="12"/>
      <c r="K35" s="42" t="s">
        <v>230</v>
      </c>
      <c r="L35" t="s">
        <v>234</v>
      </c>
      <c r="M35" t="s">
        <v>235</v>
      </c>
    </row>
    <row r="36" spans="1:13" ht="10.95" customHeight="1" x14ac:dyDescent="0.2">
      <c r="A36" s="12" t="s">
        <v>38</v>
      </c>
      <c r="B36" s="12" t="s">
        <v>39</v>
      </c>
      <c r="C36" s="13">
        <v>45520</v>
      </c>
      <c r="D36" s="12" t="s">
        <v>107</v>
      </c>
      <c r="E36" s="14">
        <v>1027.5</v>
      </c>
      <c r="F36" s="14">
        <v>171.25</v>
      </c>
      <c r="G36" s="14">
        <v>856.25</v>
      </c>
      <c r="H36" s="15">
        <v>20</v>
      </c>
      <c r="I36" s="12" t="s">
        <v>14</v>
      </c>
      <c r="J36" s="12"/>
      <c r="K36" s="42" t="s">
        <v>230</v>
      </c>
      <c r="L36" t="s">
        <v>234</v>
      </c>
      <c r="M36" t="s">
        <v>235</v>
      </c>
    </row>
    <row r="37" spans="1:13" ht="10.95" customHeight="1" x14ac:dyDescent="0.2">
      <c r="A37" s="12" t="s">
        <v>63</v>
      </c>
      <c r="B37" s="12" t="s">
        <v>64</v>
      </c>
      <c r="C37" s="13">
        <v>45520</v>
      </c>
      <c r="D37" s="12" t="s">
        <v>108</v>
      </c>
      <c r="E37" s="14">
        <v>104</v>
      </c>
      <c r="F37" s="14">
        <v>17.329999999999998</v>
      </c>
      <c r="G37" s="14">
        <v>86.67</v>
      </c>
      <c r="H37" s="15">
        <v>20</v>
      </c>
      <c r="I37" s="12" t="s">
        <v>14</v>
      </c>
      <c r="J37" s="12"/>
      <c r="K37" s="42" t="s">
        <v>230</v>
      </c>
      <c r="L37" t="s">
        <v>234</v>
      </c>
      <c r="M37" t="s">
        <v>235</v>
      </c>
    </row>
    <row r="38" spans="1:13" ht="10.95" customHeight="1" x14ac:dyDescent="0.2">
      <c r="A38" s="12" t="s">
        <v>63</v>
      </c>
      <c r="B38" s="12" t="s">
        <v>64</v>
      </c>
      <c r="C38" s="13">
        <v>45520</v>
      </c>
      <c r="D38" s="12" t="s">
        <v>109</v>
      </c>
      <c r="E38" s="14">
        <v>195</v>
      </c>
      <c r="F38" s="14">
        <v>32.5</v>
      </c>
      <c r="G38" s="14">
        <v>162.5</v>
      </c>
      <c r="H38" s="15">
        <v>20</v>
      </c>
      <c r="I38" s="12" t="s">
        <v>14</v>
      </c>
      <c r="J38" s="12"/>
      <c r="K38" s="42" t="s">
        <v>230</v>
      </c>
      <c r="L38" t="s">
        <v>234</v>
      </c>
      <c r="M38" t="s">
        <v>235</v>
      </c>
    </row>
    <row r="39" spans="1:13" ht="10.95" customHeight="1" x14ac:dyDescent="0.2">
      <c r="A39" s="12" t="s">
        <v>65</v>
      </c>
      <c r="B39" s="12" t="s">
        <v>66</v>
      </c>
      <c r="C39" s="13">
        <v>45523</v>
      </c>
      <c r="D39" s="12" t="s">
        <v>67</v>
      </c>
      <c r="E39" s="14">
        <v>21.87</v>
      </c>
      <c r="F39" s="14">
        <v>0</v>
      </c>
      <c r="G39" s="14">
        <v>21.87</v>
      </c>
      <c r="H39" s="15">
        <v>0</v>
      </c>
      <c r="I39" s="12" t="s">
        <v>17</v>
      </c>
      <c r="J39" s="12"/>
      <c r="K39" s="43"/>
    </row>
    <row r="40" spans="1:13" ht="10.95" customHeight="1" x14ac:dyDescent="0.2">
      <c r="A40" s="12" t="s">
        <v>22</v>
      </c>
      <c r="B40" s="12" t="s">
        <v>23</v>
      </c>
      <c r="C40" s="13">
        <v>45524</v>
      </c>
      <c r="D40" s="12" t="s">
        <v>113</v>
      </c>
      <c r="E40" s="14">
        <v>3800</v>
      </c>
      <c r="F40" s="14">
        <v>0</v>
      </c>
      <c r="G40" s="14">
        <v>3800</v>
      </c>
      <c r="H40" s="15">
        <v>0</v>
      </c>
      <c r="I40" s="12" t="s">
        <v>17</v>
      </c>
      <c r="J40" s="12"/>
      <c r="K40" s="42" t="s">
        <v>230</v>
      </c>
      <c r="L40" t="s">
        <v>234</v>
      </c>
      <c r="M40" t="s">
        <v>240</v>
      </c>
    </row>
    <row r="41" spans="1:13" x14ac:dyDescent="0.2">
      <c r="A41" s="12" t="s">
        <v>68</v>
      </c>
      <c r="B41" s="12" t="s">
        <v>69</v>
      </c>
      <c r="C41" s="13">
        <v>45527</v>
      </c>
      <c r="D41" s="67" t="s">
        <v>114</v>
      </c>
      <c r="E41" s="14">
        <v>-50</v>
      </c>
      <c r="F41" s="14">
        <v>-8.33</v>
      </c>
      <c r="G41" s="14">
        <v>-41.67</v>
      </c>
      <c r="H41" s="15">
        <v>20</v>
      </c>
      <c r="I41" s="12" t="s">
        <v>70</v>
      </c>
      <c r="J41" s="12"/>
      <c r="K41" s="43"/>
    </row>
    <row r="42" spans="1:13" ht="10.95" customHeight="1" x14ac:dyDescent="0.2">
      <c r="A42" s="12" t="s">
        <v>42</v>
      </c>
      <c r="B42" s="12" t="s">
        <v>43</v>
      </c>
      <c r="C42" s="13">
        <v>45527</v>
      </c>
      <c r="D42" s="67" t="s">
        <v>71</v>
      </c>
      <c r="E42" s="14">
        <v>-24</v>
      </c>
      <c r="F42" s="14">
        <v>0</v>
      </c>
      <c r="G42" s="14">
        <v>-24</v>
      </c>
      <c r="H42" s="15">
        <v>0</v>
      </c>
      <c r="I42" s="12" t="s">
        <v>17</v>
      </c>
      <c r="J42" s="12"/>
      <c r="K42" s="43"/>
    </row>
    <row r="43" spans="1:13" ht="10.95" customHeight="1" x14ac:dyDescent="0.2">
      <c r="A43" s="12" t="s">
        <v>26</v>
      </c>
      <c r="B43" s="12" t="s">
        <v>27</v>
      </c>
      <c r="C43" s="13">
        <v>45532</v>
      </c>
      <c r="D43" s="12" t="s">
        <v>72</v>
      </c>
      <c r="E43" s="14">
        <v>32.57</v>
      </c>
      <c r="F43" s="14">
        <v>5.43</v>
      </c>
      <c r="G43" s="14">
        <v>27.14</v>
      </c>
      <c r="H43" s="15">
        <v>20</v>
      </c>
      <c r="I43" s="12" t="s">
        <v>14</v>
      </c>
      <c r="J43" s="12"/>
      <c r="K43" s="43"/>
    </row>
    <row r="44" spans="1:13" ht="10.95" customHeight="1" x14ac:dyDescent="0.2">
      <c r="A44" s="12" t="s">
        <v>20</v>
      </c>
      <c r="B44" s="12" t="s">
        <v>21</v>
      </c>
      <c r="C44" s="13">
        <v>45532</v>
      </c>
      <c r="D44" s="12" t="s">
        <v>73</v>
      </c>
      <c r="E44" s="14">
        <v>33.6</v>
      </c>
      <c r="F44" s="14">
        <v>0</v>
      </c>
      <c r="G44" s="14">
        <v>33.6</v>
      </c>
      <c r="H44" s="15">
        <v>0</v>
      </c>
      <c r="I44" s="12" t="s">
        <v>17</v>
      </c>
      <c r="J44" s="12"/>
      <c r="K44" s="43"/>
    </row>
    <row r="45" spans="1:13" ht="10.95" customHeight="1" x14ac:dyDescent="0.2">
      <c r="A45" s="12" t="s">
        <v>74</v>
      </c>
      <c r="B45" s="12" t="s">
        <v>75</v>
      </c>
      <c r="C45" s="13">
        <v>45532</v>
      </c>
      <c r="D45" s="12" t="s">
        <v>76</v>
      </c>
      <c r="E45" s="14">
        <v>209.4</v>
      </c>
      <c r="F45" s="14">
        <v>34.9</v>
      </c>
      <c r="G45" s="14">
        <v>174.5</v>
      </c>
      <c r="H45" s="15">
        <v>20</v>
      </c>
      <c r="I45" s="12" t="s">
        <v>14</v>
      </c>
      <c r="J45" s="12"/>
      <c r="K45" s="43"/>
    </row>
    <row r="46" spans="1:13" ht="10.95" customHeight="1" x14ac:dyDescent="0.2">
      <c r="A46" s="12" t="s">
        <v>77</v>
      </c>
      <c r="B46" s="12" t="s">
        <v>78</v>
      </c>
      <c r="C46" s="13">
        <v>45534</v>
      </c>
      <c r="D46" s="12" t="s">
        <v>115</v>
      </c>
      <c r="E46" s="14">
        <v>789.23</v>
      </c>
      <c r="F46" s="14">
        <v>0</v>
      </c>
      <c r="G46" s="14">
        <v>789.23</v>
      </c>
      <c r="H46" s="15">
        <v>0</v>
      </c>
      <c r="I46" s="12" t="s">
        <v>17</v>
      </c>
      <c r="J46" s="12"/>
      <c r="K46" s="42" t="s">
        <v>230</v>
      </c>
      <c r="L46" t="s">
        <v>231</v>
      </c>
      <c r="M46" s="43" t="s">
        <v>232</v>
      </c>
    </row>
    <row r="47" spans="1:13" ht="10.95" customHeight="1" x14ac:dyDescent="0.2">
      <c r="A47" s="12" t="s">
        <v>79</v>
      </c>
      <c r="B47" s="12" t="s">
        <v>80</v>
      </c>
      <c r="C47" s="13">
        <v>45534</v>
      </c>
      <c r="D47" s="12" t="s">
        <v>81</v>
      </c>
      <c r="E47" s="14">
        <v>66</v>
      </c>
      <c r="F47" s="14">
        <v>11</v>
      </c>
      <c r="G47" s="14">
        <v>55</v>
      </c>
      <c r="H47" s="15">
        <v>20</v>
      </c>
      <c r="I47" s="12" t="s">
        <v>14</v>
      </c>
      <c r="J47" s="12"/>
    </row>
    <row r="48" spans="1:13" ht="10.95" customHeight="1" x14ac:dyDescent="0.2">
      <c r="A48" s="12" t="s">
        <v>82</v>
      </c>
      <c r="B48" s="12" t="s">
        <v>83</v>
      </c>
      <c r="C48" s="13">
        <v>45534</v>
      </c>
      <c r="D48" s="12" t="s">
        <v>116</v>
      </c>
      <c r="E48" s="14">
        <v>1123.74</v>
      </c>
      <c r="F48" s="14">
        <v>187.29</v>
      </c>
      <c r="G48" s="14">
        <v>936.45</v>
      </c>
      <c r="H48" s="15">
        <v>20</v>
      </c>
      <c r="I48" s="12" t="s">
        <v>14</v>
      </c>
      <c r="J48" s="12"/>
      <c r="K48" s="42" t="s">
        <v>230</v>
      </c>
      <c r="L48" t="s">
        <v>234</v>
      </c>
      <c r="M48" t="s">
        <v>241</v>
      </c>
    </row>
    <row r="49" spans="1:13" ht="10.95" customHeight="1" x14ac:dyDescent="0.2">
      <c r="A49" s="12" t="s">
        <v>82</v>
      </c>
      <c r="B49" s="12" t="s">
        <v>83</v>
      </c>
      <c r="C49" s="13">
        <v>45534</v>
      </c>
      <c r="D49" s="12" t="s">
        <v>117</v>
      </c>
      <c r="E49" s="14">
        <v>28.8</v>
      </c>
      <c r="F49" s="14">
        <v>4.8</v>
      </c>
      <c r="G49" s="14">
        <v>24</v>
      </c>
      <c r="H49" s="15">
        <v>20</v>
      </c>
      <c r="I49" s="12" t="s">
        <v>14</v>
      </c>
      <c r="J49" s="12"/>
      <c r="K49" s="42" t="s">
        <v>230</v>
      </c>
      <c r="L49" t="s">
        <v>234</v>
      </c>
      <c r="M49" t="s">
        <v>241</v>
      </c>
    </row>
    <row r="50" spans="1:13" ht="10.95" customHeight="1" x14ac:dyDescent="0.2">
      <c r="A50" s="12" t="s">
        <v>84</v>
      </c>
      <c r="B50" s="12" t="s">
        <v>85</v>
      </c>
      <c r="C50" s="13">
        <v>45534</v>
      </c>
      <c r="D50" s="12" t="s">
        <v>237</v>
      </c>
      <c r="E50" s="14">
        <v>3170.82</v>
      </c>
      <c r="F50" s="14">
        <v>0</v>
      </c>
      <c r="G50" s="14">
        <v>3170.82</v>
      </c>
      <c r="H50" s="15">
        <v>0</v>
      </c>
      <c r="I50" s="12" t="s">
        <v>17</v>
      </c>
      <c r="J50" s="12"/>
      <c r="K50" s="42" t="s">
        <v>230</v>
      </c>
      <c r="L50" t="s">
        <v>231</v>
      </c>
      <c r="M50" s="43" t="s">
        <v>233</v>
      </c>
    </row>
    <row r="51" spans="1:13" ht="10.95" customHeight="1" x14ac:dyDescent="0.2">
      <c r="A51" s="12" t="s">
        <v>38</v>
      </c>
      <c r="B51" s="12" t="s">
        <v>39</v>
      </c>
      <c r="C51" s="13">
        <v>45534</v>
      </c>
      <c r="D51" s="12" t="s">
        <v>118</v>
      </c>
      <c r="E51" s="14">
        <v>198.86</v>
      </c>
      <c r="F51" s="14">
        <v>33.14</v>
      </c>
      <c r="G51" s="14">
        <v>165.72</v>
      </c>
      <c r="H51" s="15">
        <v>20</v>
      </c>
      <c r="I51" s="12" t="s">
        <v>14</v>
      </c>
      <c r="J51" s="12"/>
      <c r="K51" s="42"/>
    </row>
    <row r="52" spans="1:13" ht="10.95" customHeight="1" x14ac:dyDescent="0.2">
      <c r="A52" s="12" t="s">
        <v>15</v>
      </c>
      <c r="B52" s="12" t="s">
        <v>16</v>
      </c>
      <c r="C52" s="13">
        <v>45534</v>
      </c>
      <c r="D52" s="12" t="s">
        <v>119</v>
      </c>
      <c r="E52" s="14">
        <v>2173.56</v>
      </c>
      <c r="F52" s="14">
        <v>362.26</v>
      </c>
      <c r="G52" s="14">
        <v>1811.3</v>
      </c>
      <c r="H52" s="15">
        <v>20</v>
      </c>
      <c r="I52" s="12" t="s">
        <v>14</v>
      </c>
      <c r="J52" s="12"/>
      <c r="K52" s="42" t="s">
        <v>230</v>
      </c>
      <c r="L52" t="s">
        <v>234</v>
      </c>
      <c r="M52" t="s">
        <v>242</v>
      </c>
    </row>
    <row r="53" spans="1:13" ht="10.95" customHeight="1" x14ac:dyDescent="0.2">
      <c r="A53" s="12" t="s">
        <v>36</v>
      </c>
      <c r="B53" s="12" t="s">
        <v>37</v>
      </c>
      <c r="C53" s="13">
        <v>45534</v>
      </c>
      <c r="D53" s="69" t="s">
        <v>120</v>
      </c>
      <c r="E53" s="14">
        <v>25</v>
      </c>
      <c r="F53" s="14">
        <v>0</v>
      </c>
      <c r="G53" s="14">
        <v>25</v>
      </c>
      <c r="H53" s="15">
        <v>0</v>
      </c>
      <c r="I53" s="12" t="s">
        <v>17</v>
      </c>
      <c r="J53" s="12"/>
      <c r="K53" s="42"/>
    </row>
    <row r="54" spans="1:13" ht="10.95" customHeight="1" x14ac:dyDescent="0.2">
      <c r="A54" s="12" t="s">
        <v>36</v>
      </c>
      <c r="B54" s="12" t="s">
        <v>37</v>
      </c>
      <c r="C54" s="13">
        <v>45534</v>
      </c>
      <c r="D54" s="69" t="s">
        <v>121</v>
      </c>
      <c r="E54" s="14">
        <v>1759.2</v>
      </c>
      <c r="F54" s="14">
        <v>293.2</v>
      </c>
      <c r="G54" s="14">
        <v>1466</v>
      </c>
      <c r="H54" s="15">
        <v>20</v>
      </c>
      <c r="I54" s="12" t="s">
        <v>14</v>
      </c>
      <c r="J54" s="12"/>
      <c r="K54" s="42" t="s">
        <v>230</v>
      </c>
      <c r="L54" t="s">
        <v>234</v>
      </c>
      <c r="M54" t="s">
        <v>243</v>
      </c>
    </row>
    <row r="55" spans="1:13" ht="10.95" customHeight="1" x14ac:dyDescent="0.2">
      <c r="A55" s="12" t="s">
        <v>36</v>
      </c>
      <c r="B55" s="12" t="s">
        <v>37</v>
      </c>
      <c r="C55" s="13">
        <v>45534</v>
      </c>
      <c r="D55" s="69" t="s">
        <v>122</v>
      </c>
      <c r="E55" s="14">
        <v>223.2</v>
      </c>
      <c r="F55" s="14">
        <v>37.200000000000003</v>
      </c>
      <c r="G55" s="14">
        <v>186</v>
      </c>
      <c r="H55" s="15">
        <v>20</v>
      </c>
      <c r="I55" s="12" t="s">
        <v>14</v>
      </c>
      <c r="J55" s="12"/>
      <c r="K55" s="42" t="s">
        <v>230</v>
      </c>
      <c r="L55" t="s">
        <v>234</v>
      </c>
      <c r="M55" t="s">
        <v>243</v>
      </c>
    </row>
    <row r="56" spans="1:13" ht="10.95" customHeight="1" x14ac:dyDescent="0.2">
      <c r="A56" s="12" t="s">
        <v>36</v>
      </c>
      <c r="B56" s="12" t="s">
        <v>37</v>
      </c>
      <c r="C56" s="13">
        <v>45534</v>
      </c>
      <c r="D56" s="69" t="s">
        <v>123</v>
      </c>
      <c r="E56" s="14">
        <v>123.6</v>
      </c>
      <c r="F56" s="14">
        <v>20.6</v>
      </c>
      <c r="G56" s="14">
        <v>103</v>
      </c>
      <c r="H56" s="15">
        <v>20</v>
      </c>
      <c r="I56" s="12" t="s">
        <v>14</v>
      </c>
      <c r="J56" s="12"/>
      <c r="K56" s="42" t="s">
        <v>230</v>
      </c>
      <c r="L56" t="s">
        <v>234</v>
      </c>
      <c r="M56" t="s">
        <v>243</v>
      </c>
    </row>
    <row r="57" spans="1:13" ht="10.95" customHeight="1" x14ac:dyDescent="0.2">
      <c r="A57" s="12" t="s">
        <v>36</v>
      </c>
      <c r="B57" s="12" t="s">
        <v>37</v>
      </c>
      <c r="C57" s="13">
        <v>45534</v>
      </c>
      <c r="D57" s="69" t="s">
        <v>124</v>
      </c>
      <c r="E57" s="14">
        <v>57.6</v>
      </c>
      <c r="F57" s="14">
        <v>9.6</v>
      </c>
      <c r="G57" s="14">
        <v>48</v>
      </c>
      <c r="H57" s="15">
        <v>20</v>
      </c>
      <c r="I57" s="12" t="s">
        <v>14</v>
      </c>
      <c r="J57" s="12"/>
      <c r="K57" s="42" t="s">
        <v>230</v>
      </c>
      <c r="L57" t="s">
        <v>234</v>
      </c>
      <c r="M57" t="s">
        <v>243</v>
      </c>
    </row>
    <row r="58" spans="1:13" ht="10.95" customHeight="1" x14ac:dyDescent="0.2">
      <c r="A58" s="12" t="s">
        <v>86</v>
      </c>
      <c r="B58" s="12" t="s">
        <v>87</v>
      </c>
      <c r="C58" s="13">
        <v>45534</v>
      </c>
      <c r="D58" s="12" t="s">
        <v>125</v>
      </c>
      <c r="E58" s="14">
        <v>36</v>
      </c>
      <c r="F58" s="14">
        <v>6</v>
      </c>
      <c r="G58" s="14">
        <v>30</v>
      </c>
      <c r="H58" s="15">
        <v>20</v>
      </c>
      <c r="I58" s="12" t="s">
        <v>14</v>
      </c>
      <c r="J58" s="12"/>
      <c r="K58" s="42"/>
    </row>
    <row r="59" spans="1:13" ht="10.95" customHeight="1" x14ac:dyDescent="0.2">
      <c r="A59" s="12" t="s">
        <v>86</v>
      </c>
      <c r="B59" s="12" t="s">
        <v>87</v>
      </c>
      <c r="C59" s="13">
        <v>45534</v>
      </c>
      <c r="D59" s="12" t="s">
        <v>126</v>
      </c>
      <c r="E59" s="14">
        <v>36</v>
      </c>
      <c r="F59" s="14">
        <v>6</v>
      </c>
      <c r="G59" s="14">
        <v>30</v>
      </c>
      <c r="H59" s="15">
        <v>20</v>
      </c>
      <c r="I59" s="12" t="s">
        <v>14</v>
      </c>
      <c r="J59" s="12"/>
    </row>
    <row r="60" spans="1:13" ht="10.95" customHeight="1" x14ac:dyDescent="0.2">
      <c r="A60" s="12" t="s">
        <v>127</v>
      </c>
      <c r="B60" s="12" t="s">
        <v>128</v>
      </c>
      <c r="C60" s="13">
        <v>45535</v>
      </c>
      <c r="D60" s="44" t="s">
        <v>133</v>
      </c>
      <c r="E60" s="14">
        <v>3792.33</v>
      </c>
      <c r="F60" s="14">
        <v>0</v>
      </c>
      <c r="G60" s="14">
        <v>3792.33</v>
      </c>
      <c r="H60" s="15">
        <v>0</v>
      </c>
      <c r="I60" s="12" t="s">
        <v>17</v>
      </c>
      <c r="J60" s="12"/>
    </row>
    <row r="61" spans="1:13" ht="10.95" customHeight="1" x14ac:dyDescent="0.2">
      <c r="A61" s="12" t="s">
        <v>127</v>
      </c>
      <c r="B61" s="12" t="s">
        <v>128</v>
      </c>
      <c r="C61" s="13">
        <v>45535</v>
      </c>
      <c r="D61" s="44" t="s">
        <v>134</v>
      </c>
      <c r="E61" s="14">
        <v>314.13</v>
      </c>
      <c r="F61" s="14">
        <v>0</v>
      </c>
      <c r="G61" s="14">
        <v>314.13</v>
      </c>
      <c r="H61" s="15">
        <v>0</v>
      </c>
      <c r="I61" s="12" t="s">
        <v>17</v>
      </c>
      <c r="J61" s="12"/>
      <c r="K61" s="42"/>
      <c r="L61" s="43"/>
    </row>
    <row r="62" spans="1:13" ht="10.95" customHeight="1" x14ac:dyDescent="0.2">
      <c r="A62" s="12" t="s">
        <v>129</v>
      </c>
      <c r="B62" s="12" t="s">
        <v>130</v>
      </c>
      <c r="C62" s="13">
        <v>45535</v>
      </c>
      <c r="D62" s="44" t="s">
        <v>135</v>
      </c>
      <c r="E62" s="14">
        <v>137.61000000000001</v>
      </c>
      <c r="F62" s="14">
        <v>0</v>
      </c>
      <c r="G62" s="14">
        <v>137.61000000000001</v>
      </c>
      <c r="H62" s="15">
        <v>0</v>
      </c>
      <c r="I62" s="12" t="s">
        <v>17</v>
      </c>
      <c r="J62" s="12"/>
    </row>
    <row r="63" spans="1:13" ht="10.95" customHeight="1" x14ac:dyDescent="0.2">
      <c r="A63" s="12" t="s">
        <v>131</v>
      </c>
      <c r="B63" s="12" t="s">
        <v>132</v>
      </c>
      <c r="C63" s="13">
        <v>45535</v>
      </c>
      <c r="D63" s="44" t="s">
        <v>136</v>
      </c>
      <c r="E63" s="14">
        <v>-284.02</v>
      </c>
      <c r="F63" s="14">
        <v>0</v>
      </c>
      <c r="G63" s="14">
        <v>-284.02</v>
      </c>
      <c r="H63" s="15">
        <v>0</v>
      </c>
      <c r="I63" s="12" t="s">
        <v>17</v>
      </c>
      <c r="J63" s="12"/>
    </row>
    <row r="64" spans="1:13" ht="10.95" customHeight="1" x14ac:dyDescent="0.2">
      <c r="A64" s="12" t="s">
        <v>84</v>
      </c>
      <c r="B64" s="12" t="s">
        <v>85</v>
      </c>
      <c r="C64" s="13">
        <v>45535</v>
      </c>
      <c r="D64" s="44" t="s">
        <v>137</v>
      </c>
      <c r="E64" s="14">
        <v>-3170.82</v>
      </c>
      <c r="F64" s="14">
        <v>0</v>
      </c>
      <c r="G64" s="14">
        <v>-3170.82</v>
      </c>
      <c r="H64" s="15">
        <v>0</v>
      </c>
      <c r="I64" s="12" t="s">
        <v>17</v>
      </c>
      <c r="J64" s="12"/>
    </row>
    <row r="65" spans="1:11" ht="10.95" customHeight="1" x14ac:dyDescent="0.2">
      <c r="A65" s="12" t="s">
        <v>77</v>
      </c>
      <c r="B65" s="12" t="s">
        <v>78</v>
      </c>
      <c r="C65" s="13">
        <v>45535</v>
      </c>
      <c r="D65" s="44" t="s">
        <v>138</v>
      </c>
      <c r="E65" s="14">
        <v>-789.23</v>
      </c>
      <c r="F65" s="14">
        <v>0</v>
      </c>
      <c r="G65" s="14">
        <v>-789.23</v>
      </c>
      <c r="H65" s="15">
        <v>0</v>
      </c>
      <c r="I65" s="12" t="s">
        <v>17</v>
      </c>
      <c r="J65" s="12"/>
    </row>
    <row r="66" spans="1:11" ht="10.95" customHeight="1" x14ac:dyDescent="0.2">
      <c r="A66" s="17" t="s">
        <v>88</v>
      </c>
      <c r="B66" s="17"/>
      <c r="C66" s="17"/>
      <c r="D66" s="17"/>
      <c r="E66" s="18">
        <f>SUM(E6:E59)</f>
        <v>19926.829999999994</v>
      </c>
      <c r="F66" s="18">
        <f>SUM(F6:F59)</f>
        <v>1815.75</v>
      </c>
      <c r="G66" s="18">
        <f>SUM(G6:G59)</f>
        <v>18111.079999999998</v>
      </c>
      <c r="H66" s="17"/>
      <c r="I66" s="17"/>
      <c r="J66" s="17"/>
    </row>
    <row r="67" spans="1:11" ht="12" x14ac:dyDescent="0.2">
      <c r="D67" s="45" t="s">
        <v>244</v>
      </c>
      <c r="E67" s="68"/>
      <c r="F67" s="68"/>
    </row>
    <row r="70" spans="1:11" x14ac:dyDescent="0.2">
      <c r="D70" s="46" t="s">
        <v>245</v>
      </c>
      <c r="E70" s="8"/>
      <c r="G70" s="40" t="s">
        <v>260</v>
      </c>
      <c r="J70" s="47">
        <v>6642.41</v>
      </c>
    </row>
    <row r="71" spans="1:11" x14ac:dyDescent="0.2">
      <c r="D71" s="48" t="s">
        <v>246</v>
      </c>
      <c r="E71" s="8"/>
      <c r="F71" s="8"/>
      <c r="G71" s="40" t="s">
        <v>261</v>
      </c>
      <c r="J71" s="49">
        <v>396442.99</v>
      </c>
    </row>
    <row r="72" spans="1:11" x14ac:dyDescent="0.2">
      <c r="D72" s="50" t="s">
        <v>247</v>
      </c>
      <c r="E72" s="8"/>
      <c r="F72" s="8"/>
      <c r="G72" s="40" t="s">
        <v>263</v>
      </c>
      <c r="J72" s="47">
        <v>3064.65</v>
      </c>
    </row>
    <row r="73" spans="1:11" ht="13.2" x14ac:dyDescent="0.2">
      <c r="D73" s="51" t="s">
        <v>248</v>
      </c>
      <c r="E73" s="8"/>
      <c r="F73" s="8">
        <v>1</v>
      </c>
      <c r="G73" s="52" t="s">
        <v>262</v>
      </c>
      <c r="J73" s="53">
        <f>SUM(J70:J72)</f>
        <v>406150.05</v>
      </c>
    </row>
    <row r="74" spans="1:11" x14ac:dyDescent="0.2">
      <c r="D74" s="54" t="s">
        <v>249</v>
      </c>
      <c r="E74" s="8"/>
      <c r="F74" s="8"/>
      <c r="G74" s="8"/>
      <c r="J74" s="8"/>
    </row>
    <row r="75" spans="1:11" x14ac:dyDescent="0.2">
      <c r="D75" s="55" t="s">
        <v>250</v>
      </c>
      <c r="E75" s="8"/>
      <c r="F75" s="56"/>
      <c r="G75" s="8" t="s">
        <v>251</v>
      </c>
    </row>
    <row r="76" spans="1:11" ht="13.2" x14ac:dyDescent="0.2">
      <c r="E76" s="8"/>
      <c r="F76" s="8" t="s">
        <v>252</v>
      </c>
      <c r="G76" s="52" t="s">
        <v>140</v>
      </c>
      <c r="J76" s="57"/>
      <c r="K76" s="58" t="s">
        <v>253</v>
      </c>
    </row>
    <row r="77" spans="1:11" x14ac:dyDescent="0.2">
      <c r="D77" s="8"/>
      <c r="E77" s="8"/>
      <c r="F77" s="59" t="s">
        <v>142</v>
      </c>
      <c r="G77" s="8" t="s">
        <v>143</v>
      </c>
      <c r="J77" s="60">
        <f>5673-4673-350</f>
        <v>650</v>
      </c>
      <c r="K77" s="58" t="s">
        <v>171</v>
      </c>
    </row>
    <row r="78" spans="1:11" x14ac:dyDescent="0.2">
      <c r="D78" s="8"/>
      <c r="E78" s="8"/>
      <c r="F78" s="59" t="s">
        <v>145</v>
      </c>
      <c r="G78" s="40" t="s">
        <v>146</v>
      </c>
      <c r="J78" s="60">
        <f>108972.7+4673+1000+12000+1088.27+4211.54-13-3+10255-300+12000</f>
        <v>153884.51</v>
      </c>
      <c r="K78" s="58" t="s">
        <v>171</v>
      </c>
    </row>
    <row r="79" spans="1:11" x14ac:dyDescent="0.2">
      <c r="D79" s="8"/>
      <c r="E79" s="8"/>
      <c r="F79" s="59" t="s">
        <v>147</v>
      </c>
      <c r="G79" s="8" t="s">
        <v>148</v>
      </c>
      <c r="J79" s="60">
        <f>37500-108</f>
        <v>37392</v>
      </c>
      <c r="K79" s="58" t="s">
        <v>171</v>
      </c>
    </row>
    <row r="80" spans="1:11" x14ac:dyDescent="0.2">
      <c r="D80" s="8"/>
      <c r="E80" s="8"/>
      <c r="F80" s="61" t="s">
        <v>149</v>
      </c>
      <c r="G80" s="8" t="s">
        <v>150</v>
      </c>
      <c r="J80" s="60">
        <f>37500-966</f>
        <v>36534</v>
      </c>
      <c r="K80" s="58" t="s">
        <v>171</v>
      </c>
    </row>
    <row r="81" spans="4:11" x14ac:dyDescent="0.2">
      <c r="D81" s="8"/>
      <c r="E81" s="8"/>
      <c r="F81" s="61" t="s">
        <v>151</v>
      </c>
      <c r="G81" s="8" t="s">
        <v>152</v>
      </c>
      <c r="J81" s="60">
        <f>10000-3230.84-100+156</f>
        <v>6825.16</v>
      </c>
      <c r="K81" s="62" t="s">
        <v>171</v>
      </c>
    </row>
    <row r="82" spans="4:11" x14ac:dyDescent="0.2">
      <c r="D82" s="8"/>
      <c r="E82" s="8"/>
      <c r="F82" s="61" t="s">
        <v>153</v>
      </c>
      <c r="G82" s="8" t="s">
        <v>154</v>
      </c>
      <c r="J82" s="60">
        <f>3090-1422.9</f>
        <v>1667.1</v>
      </c>
      <c r="K82" s="62" t="s">
        <v>171</v>
      </c>
    </row>
    <row r="83" spans="4:11" x14ac:dyDescent="0.2">
      <c r="D83" s="8"/>
      <c r="E83" s="8"/>
      <c r="F83" s="61" t="s">
        <v>156</v>
      </c>
      <c r="G83" s="8" t="s">
        <v>157</v>
      </c>
      <c r="J83" s="60">
        <f>3200+3700-50</f>
        <v>6850</v>
      </c>
      <c r="K83" s="58" t="s">
        <v>171</v>
      </c>
    </row>
    <row r="84" spans="4:11" x14ac:dyDescent="0.2">
      <c r="D84" s="8"/>
      <c r="E84" s="8"/>
      <c r="F84" s="61" t="s">
        <v>158</v>
      </c>
      <c r="G84" s="40" t="s">
        <v>223</v>
      </c>
      <c r="J84" s="60">
        <v>3500</v>
      </c>
      <c r="K84" s="58" t="s">
        <v>171</v>
      </c>
    </row>
    <row r="85" spans="4:11" x14ac:dyDescent="0.2">
      <c r="D85" s="8"/>
      <c r="E85" s="8"/>
      <c r="F85" s="61" t="s">
        <v>160</v>
      </c>
      <c r="G85" s="40" t="s">
        <v>176</v>
      </c>
      <c r="J85" s="60">
        <f>500+1000+1000</f>
        <v>2500</v>
      </c>
      <c r="K85" s="58" t="s">
        <v>171</v>
      </c>
    </row>
    <row r="86" spans="4:11" x14ac:dyDescent="0.2">
      <c r="D86" s="8"/>
      <c r="E86" s="8"/>
      <c r="F86" s="61" t="s">
        <v>162</v>
      </c>
      <c r="G86" s="40" t="s">
        <v>181</v>
      </c>
      <c r="H86" s="43"/>
      <c r="I86" s="43"/>
      <c r="J86" s="60">
        <f>450+50+100+50-100+100</f>
        <v>650</v>
      </c>
      <c r="K86" s="58" t="s">
        <v>171</v>
      </c>
    </row>
    <row r="87" spans="4:11" x14ac:dyDescent="0.2">
      <c r="D87" s="8"/>
      <c r="E87" s="8"/>
      <c r="F87" s="61" t="s">
        <v>254</v>
      </c>
      <c r="G87" s="40" t="s">
        <v>183</v>
      </c>
      <c r="H87" s="43"/>
      <c r="I87" s="43"/>
      <c r="J87" s="60">
        <v>62030.3</v>
      </c>
      <c r="K87" s="58" t="s">
        <v>171</v>
      </c>
    </row>
    <row r="88" spans="4:11" x14ac:dyDescent="0.2">
      <c r="D88" s="8"/>
      <c r="E88" s="8"/>
      <c r="F88" s="61" t="s">
        <v>255</v>
      </c>
      <c r="G88" s="40" t="s">
        <v>212</v>
      </c>
      <c r="J88" s="60">
        <v>3555.91</v>
      </c>
      <c r="K88" s="58" t="s">
        <v>171</v>
      </c>
    </row>
    <row r="89" spans="4:11" ht="13.2" x14ac:dyDescent="0.2">
      <c r="D89" s="8"/>
      <c r="E89" s="8"/>
      <c r="F89" s="63">
        <v>2</v>
      </c>
      <c r="G89" s="63" t="s">
        <v>164</v>
      </c>
      <c r="J89" s="53">
        <f>SUM(J77:J88)</f>
        <v>316038.98</v>
      </c>
      <c r="K89" s="58" t="s">
        <v>165</v>
      </c>
    </row>
    <row r="90" spans="4:11" x14ac:dyDescent="0.2">
      <c r="F90" s="8"/>
      <c r="G90" s="8"/>
      <c r="J90" s="64" t="s">
        <v>251</v>
      </c>
      <c r="K90" s="65"/>
    </row>
    <row r="91" spans="4:11" ht="13.2" x14ac:dyDescent="0.2">
      <c r="F91" s="63">
        <v>3</v>
      </c>
      <c r="G91" s="63" t="s">
        <v>256</v>
      </c>
      <c r="J91" s="53">
        <f>J73-J89</f>
        <v>90111.07</v>
      </c>
      <c r="K91" s="65" t="s">
        <v>257</v>
      </c>
    </row>
    <row r="92" spans="4:11" ht="13.2" x14ac:dyDescent="0.2">
      <c r="F92" s="63">
        <v>4</v>
      </c>
      <c r="G92" s="63" t="s">
        <v>258</v>
      </c>
      <c r="J92" s="66">
        <f>J89+J91</f>
        <v>406150.05</v>
      </c>
      <c r="K92" s="65" t="s">
        <v>259</v>
      </c>
    </row>
  </sheetData>
  <phoneticPr fontId="8"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AC371-DB0C-4560-A2F7-9BC679DA1FE5}">
  <dimension ref="A1:M109"/>
  <sheetViews>
    <sheetView topLeftCell="A40" workbookViewId="0">
      <selection activeCell="F70" sqref="F70"/>
    </sheetView>
  </sheetViews>
  <sheetFormatPr defaultRowHeight="11.4" x14ac:dyDescent="0.2"/>
  <cols>
    <col min="1" max="1" width="11.5" style="23" bestFit="1" customWidth="1"/>
    <col min="2" max="2" width="33.25" style="23" bestFit="1" customWidth="1"/>
    <col min="3" max="3" width="10.875" style="23" bestFit="1" customWidth="1"/>
    <col min="4" max="5" width="9" style="23"/>
    <col min="6" max="6" width="10.875" style="23" bestFit="1" customWidth="1"/>
    <col min="7" max="9" width="9" style="23"/>
    <col min="10" max="10" width="10.875" style="30" bestFit="1" customWidth="1"/>
    <col min="11" max="16384" width="9" style="23"/>
  </cols>
  <sheetData>
    <row r="1" spans="1:5" ht="12" x14ac:dyDescent="0.2">
      <c r="A1" s="19" t="s">
        <v>139</v>
      </c>
      <c r="B1" s="20" t="s">
        <v>140</v>
      </c>
      <c r="C1" s="21" t="s">
        <v>141</v>
      </c>
      <c r="D1" s="19"/>
      <c r="E1" s="22"/>
    </row>
    <row r="2" spans="1:5" x14ac:dyDescent="0.2">
      <c r="A2" s="24" t="s">
        <v>142</v>
      </c>
      <c r="B2" s="25" t="s">
        <v>143</v>
      </c>
      <c r="C2" s="26">
        <v>5673</v>
      </c>
      <c r="D2" s="27" t="s">
        <v>144</v>
      </c>
      <c r="E2" s="22"/>
    </row>
    <row r="3" spans="1:5" x14ac:dyDescent="0.2">
      <c r="A3" s="24" t="s">
        <v>145</v>
      </c>
      <c r="B3" s="25" t="s">
        <v>146</v>
      </c>
      <c r="C3" s="26">
        <v>108972.7</v>
      </c>
      <c r="D3" s="27" t="s">
        <v>144</v>
      </c>
      <c r="E3" s="22"/>
    </row>
    <row r="4" spans="1:5" x14ac:dyDescent="0.2">
      <c r="A4" s="24" t="s">
        <v>147</v>
      </c>
      <c r="B4" s="19" t="s">
        <v>148</v>
      </c>
      <c r="C4" s="26">
        <v>37500</v>
      </c>
      <c r="D4" s="27" t="s">
        <v>144</v>
      </c>
      <c r="E4" s="22"/>
    </row>
    <row r="5" spans="1:5" x14ac:dyDescent="0.2">
      <c r="A5" s="24" t="s">
        <v>149</v>
      </c>
      <c r="B5" s="19" t="s">
        <v>150</v>
      </c>
      <c r="C5" s="26">
        <v>37500</v>
      </c>
      <c r="D5" s="27" t="s">
        <v>144</v>
      </c>
      <c r="E5" s="19"/>
    </row>
    <row r="6" spans="1:5" x14ac:dyDescent="0.2">
      <c r="A6" s="24" t="s">
        <v>151</v>
      </c>
      <c r="B6" s="19" t="s">
        <v>152</v>
      </c>
      <c r="C6" s="26">
        <v>10000</v>
      </c>
      <c r="D6" s="27" t="s">
        <v>144</v>
      </c>
      <c r="E6" s="19"/>
    </row>
    <row r="7" spans="1:5" x14ac:dyDescent="0.2">
      <c r="A7" s="24" t="s">
        <v>153</v>
      </c>
      <c r="B7" s="19" t="s">
        <v>154</v>
      </c>
      <c r="C7" s="26">
        <v>0</v>
      </c>
      <c r="D7" s="27" t="s">
        <v>155</v>
      </c>
      <c r="E7" s="19"/>
    </row>
    <row r="8" spans="1:5" x14ac:dyDescent="0.2">
      <c r="A8" s="24" t="s">
        <v>156</v>
      </c>
      <c r="B8" s="19" t="s">
        <v>157</v>
      </c>
      <c r="C8" s="26">
        <v>3200</v>
      </c>
      <c r="D8" s="27" t="s">
        <v>144</v>
      </c>
      <c r="E8" s="22"/>
    </row>
    <row r="9" spans="1:5" x14ac:dyDescent="0.2">
      <c r="A9" s="24" t="s">
        <v>158</v>
      </c>
      <c r="B9" s="19" t="s">
        <v>159</v>
      </c>
      <c r="C9" s="26">
        <v>1000</v>
      </c>
      <c r="D9" s="27" t="s">
        <v>144</v>
      </c>
      <c r="E9" s="22"/>
    </row>
    <row r="10" spans="1:5" x14ac:dyDescent="0.2">
      <c r="A10" s="24" t="s">
        <v>160</v>
      </c>
      <c r="B10" s="19" t="s">
        <v>161</v>
      </c>
      <c r="C10" s="26">
        <v>12000</v>
      </c>
      <c r="D10" s="27" t="s">
        <v>144</v>
      </c>
      <c r="E10" s="22"/>
    </row>
    <row r="11" spans="1:5" x14ac:dyDescent="0.2">
      <c r="A11" s="24" t="s">
        <v>162</v>
      </c>
      <c r="B11" s="19" t="s">
        <v>163</v>
      </c>
      <c r="C11" s="26">
        <v>12000</v>
      </c>
      <c r="D11" s="27" t="s">
        <v>144</v>
      </c>
      <c r="E11" s="19"/>
    </row>
    <row r="12" spans="1:5" x14ac:dyDescent="0.2">
      <c r="A12" s="19">
        <v>2</v>
      </c>
      <c r="B12" s="19" t="s">
        <v>164</v>
      </c>
      <c r="C12" s="26">
        <f>SUM(C2:C11)</f>
        <v>227845.7</v>
      </c>
      <c r="D12" s="19" t="s">
        <v>165</v>
      </c>
      <c r="E12" s="19"/>
    </row>
    <row r="14" spans="1:5" x14ac:dyDescent="0.2">
      <c r="A14" s="28" t="s">
        <v>166</v>
      </c>
      <c r="B14" s="19" t="s">
        <v>152</v>
      </c>
      <c r="C14" s="29">
        <v>9743.34</v>
      </c>
      <c r="D14" s="27" t="s">
        <v>167</v>
      </c>
      <c r="E14" s="22"/>
    </row>
    <row r="15" spans="1:5" x14ac:dyDescent="0.2">
      <c r="A15" s="28" t="s">
        <v>168</v>
      </c>
      <c r="B15" s="19" t="s">
        <v>152</v>
      </c>
      <c r="C15" s="29">
        <v>8918.7100000000009</v>
      </c>
      <c r="D15" s="27" t="s">
        <v>169</v>
      </c>
    </row>
    <row r="16" spans="1:5" x14ac:dyDescent="0.2">
      <c r="A16" s="28" t="s">
        <v>170</v>
      </c>
      <c r="B16" s="19" t="s">
        <v>171</v>
      </c>
      <c r="C16" s="29"/>
      <c r="D16" s="27"/>
    </row>
    <row r="17" spans="1:11" x14ac:dyDescent="0.2">
      <c r="A17" s="28" t="s">
        <v>172</v>
      </c>
      <c r="B17" s="19" t="s">
        <v>171</v>
      </c>
      <c r="C17" s="29"/>
      <c r="D17" s="27"/>
    </row>
    <row r="18" spans="1:11" x14ac:dyDescent="0.2">
      <c r="A18" s="28" t="s">
        <v>173</v>
      </c>
      <c r="B18" s="19" t="s">
        <v>152</v>
      </c>
      <c r="C18" s="29">
        <v>7288.7100000000009</v>
      </c>
      <c r="D18" s="27" t="s">
        <v>174</v>
      </c>
    </row>
    <row r="19" spans="1:11" x14ac:dyDescent="0.2">
      <c r="A19" s="28" t="s">
        <v>173</v>
      </c>
      <c r="B19" s="19" t="s">
        <v>157</v>
      </c>
      <c r="C19" s="29">
        <f>3200+3700</f>
        <v>6900</v>
      </c>
      <c r="D19" s="31" t="s">
        <v>175</v>
      </c>
      <c r="E19" s="31"/>
    </row>
    <row r="20" spans="1:11" x14ac:dyDescent="0.2">
      <c r="A20" s="28" t="s">
        <v>173</v>
      </c>
      <c r="B20" s="19" t="s">
        <v>176</v>
      </c>
      <c r="C20" s="29">
        <f>500+1000</f>
        <v>1500</v>
      </c>
      <c r="D20" s="31" t="s">
        <v>177</v>
      </c>
    </row>
    <row r="21" spans="1:11" x14ac:dyDescent="0.2">
      <c r="A21" s="28" t="s">
        <v>178</v>
      </c>
      <c r="B21" s="19" t="s">
        <v>154</v>
      </c>
      <c r="C21" s="29">
        <f>4669-320</f>
        <v>4349</v>
      </c>
      <c r="D21" s="31" t="s">
        <v>179</v>
      </c>
    </row>
    <row r="22" spans="1:11" x14ac:dyDescent="0.2">
      <c r="A22" s="28" t="s">
        <v>180</v>
      </c>
      <c r="B22" s="19" t="s">
        <v>181</v>
      </c>
      <c r="C22" s="29">
        <v>750</v>
      </c>
      <c r="D22" s="27" t="s">
        <v>182</v>
      </c>
    </row>
    <row r="23" spans="1:11" x14ac:dyDescent="0.2">
      <c r="A23" s="28" t="s">
        <v>180</v>
      </c>
      <c r="B23" s="19" t="s">
        <v>183</v>
      </c>
      <c r="C23" s="29">
        <v>62030.3</v>
      </c>
      <c r="D23" s="27" t="s">
        <v>184</v>
      </c>
    </row>
    <row r="24" spans="1:11" x14ac:dyDescent="0.2">
      <c r="A24" s="28" t="s">
        <v>185</v>
      </c>
      <c r="B24" s="19" t="s">
        <v>181</v>
      </c>
      <c r="C24" s="29">
        <f>450+50</f>
        <v>500</v>
      </c>
      <c r="D24" s="32" t="s">
        <v>186</v>
      </c>
    </row>
    <row r="25" spans="1:11" x14ac:dyDescent="0.2">
      <c r="A25" s="28" t="s">
        <v>187</v>
      </c>
      <c r="B25" s="19" t="s">
        <v>152</v>
      </c>
      <c r="C25" s="29">
        <f>10000-3040.84</f>
        <v>6959.16</v>
      </c>
      <c r="D25" s="32" t="s">
        <v>188</v>
      </c>
    </row>
    <row r="26" spans="1:11" x14ac:dyDescent="0.2">
      <c r="A26" s="28" t="s">
        <v>187</v>
      </c>
      <c r="B26" s="19" t="s">
        <v>154</v>
      </c>
      <c r="C26" s="29">
        <f>4669-1727.96</f>
        <v>2941.04</v>
      </c>
      <c r="D26" s="32" t="s">
        <v>189</v>
      </c>
    </row>
    <row r="27" spans="1:11" x14ac:dyDescent="0.2">
      <c r="A27" s="28" t="s">
        <v>187</v>
      </c>
      <c r="B27" s="19" t="s">
        <v>181</v>
      </c>
      <c r="C27" s="29">
        <f>450+50+100</f>
        <v>600</v>
      </c>
      <c r="D27" s="32" t="s">
        <v>190</v>
      </c>
    </row>
    <row r="28" spans="1:11" x14ac:dyDescent="0.2">
      <c r="A28" s="28" t="s">
        <v>187</v>
      </c>
      <c r="B28" s="19" t="s">
        <v>191</v>
      </c>
      <c r="C28" s="29"/>
      <c r="D28" s="27"/>
    </row>
    <row r="29" spans="1:11" x14ac:dyDescent="0.2">
      <c r="A29" s="28" t="s">
        <v>187</v>
      </c>
      <c r="B29" s="19" t="s">
        <v>146</v>
      </c>
      <c r="C29" s="33">
        <v>131945.51</v>
      </c>
      <c r="D29" s="34" t="s">
        <v>192</v>
      </c>
    </row>
    <row r="30" spans="1:11" ht="6.6" customHeight="1" x14ac:dyDescent="0.2">
      <c r="A30" s="28"/>
      <c r="B30" s="19"/>
      <c r="C30" s="29"/>
      <c r="D30" s="27"/>
    </row>
    <row r="31" spans="1:11" x14ac:dyDescent="0.2">
      <c r="A31" s="28"/>
      <c r="B31" s="19"/>
      <c r="C31" s="29"/>
      <c r="D31" s="27"/>
      <c r="J31" s="30" t="s">
        <v>141</v>
      </c>
      <c r="K31" s="23" t="s">
        <v>193</v>
      </c>
    </row>
    <row r="32" spans="1:11" x14ac:dyDescent="0.2">
      <c r="A32" s="28"/>
      <c r="B32" s="19"/>
      <c r="C32" s="29"/>
      <c r="D32" s="27"/>
      <c r="J32" s="35">
        <v>1088.27</v>
      </c>
      <c r="K32" s="23" t="s">
        <v>194</v>
      </c>
    </row>
    <row r="33" spans="1:13" x14ac:dyDescent="0.2">
      <c r="A33" s="28"/>
      <c r="B33" s="19"/>
      <c r="C33" s="29"/>
      <c r="D33" s="27"/>
    </row>
    <row r="34" spans="1:13" x14ac:dyDescent="0.2">
      <c r="A34" s="28"/>
      <c r="B34" s="19"/>
      <c r="C34" s="29"/>
      <c r="D34" s="27"/>
    </row>
    <row r="35" spans="1:13" x14ac:dyDescent="0.2">
      <c r="A35" s="28"/>
      <c r="B35" s="19"/>
      <c r="C35" s="29"/>
      <c r="D35" s="27"/>
      <c r="J35" s="35">
        <v>1000</v>
      </c>
      <c r="K35" s="23" t="s">
        <v>194</v>
      </c>
    </row>
    <row r="36" spans="1:13" x14ac:dyDescent="0.2">
      <c r="A36" s="28"/>
      <c r="B36" s="19"/>
      <c r="C36" s="29"/>
      <c r="D36" s="27"/>
      <c r="J36" s="35">
        <v>12000</v>
      </c>
      <c r="K36" s="23" t="s">
        <v>194</v>
      </c>
    </row>
    <row r="37" spans="1:13" x14ac:dyDescent="0.2">
      <c r="A37" s="28"/>
      <c r="B37" s="19"/>
      <c r="C37" s="29"/>
      <c r="D37" s="27"/>
      <c r="L37" s="31"/>
      <c r="M37" s="31"/>
    </row>
    <row r="38" spans="1:13" x14ac:dyDescent="0.2">
      <c r="A38" s="28"/>
      <c r="B38" s="19"/>
      <c r="C38" s="29"/>
      <c r="D38" s="27"/>
      <c r="J38" s="35">
        <v>10255</v>
      </c>
      <c r="K38" s="23" t="s">
        <v>195</v>
      </c>
      <c r="L38" s="31"/>
      <c r="M38" s="31"/>
    </row>
    <row r="39" spans="1:13" x14ac:dyDescent="0.2">
      <c r="A39" s="28"/>
      <c r="B39" s="19"/>
      <c r="C39" s="29"/>
      <c r="D39" s="27"/>
    </row>
    <row r="40" spans="1:13" x14ac:dyDescent="0.2">
      <c r="A40" s="28"/>
      <c r="B40" s="19"/>
      <c r="C40" s="29"/>
      <c r="D40" s="27"/>
      <c r="J40" s="35">
        <v>4673</v>
      </c>
      <c r="K40" s="23" t="s">
        <v>194</v>
      </c>
    </row>
    <row r="41" spans="1:13" x14ac:dyDescent="0.2">
      <c r="A41" s="28"/>
      <c r="B41" s="19"/>
      <c r="C41" s="29"/>
      <c r="D41" s="27"/>
      <c r="J41" s="35">
        <v>3555.91</v>
      </c>
      <c r="K41" s="23" t="s">
        <v>196</v>
      </c>
    </row>
    <row r="42" spans="1:13" x14ac:dyDescent="0.2">
      <c r="A42" s="28"/>
      <c r="B42" s="19"/>
      <c r="C42" s="29"/>
      <c r="D42" s="27"/>
    </row>
    <row r="43" spans="1:13" x14ac:dyDescent="0.2">
      <c r="A43" s="28"/>
      <c r="B43" s="19"/>
      <c r="C43" s="29"/>
      <c r="D43" s="27"/>
    </row>
    <row r="44" spans="1:13" x14ac:dyDescent="0.2">
      <c r="A44" s="28"/>
      <c r="B44" s="19"/>
      <c r="C44" s="29"/>
      <c r="D44" s="27"/>
      <c r="J44" s="35">
        <v>4211.54</v>
      </c>
      <c r="K44" s="23" t="s">
        <v>194</v>
      </c>
    </row>
    <row r="45" spans="1:13" ht="12" x14ac:dyDescent="0.25">
      <c r="A45" s="28"/>
      <c r="B45" s="19"/>
      <c r="C45" s="29"/>
      <c r="D45" s="27"/>
      <c r="J45" s="36">
        <f>SUM(J32:J44)</f>
        <v>36783.72</v>
      </c>
      <c r="K45" s="37" t="s">
        <v>197</v>
      </c>
    </row>
    <row r="46" spans="1:13" ht="12" x14ac:dyDescent="0.25">
      <c r="A46" s="28" t="s">
        <v>198</v>
      </c>
      <c r="B46" s="8" t="s">
        <v>146</v>
      </c>
      <c r="C46" s="33">
        <f>108972.7+4673+1000+12000+1088.27+4211.54-13</f>
        <v>131932.51</v>
      </c>
      <c r="D46" s="34" t="s">
        <v>199</v>
      </c>
      <c r="J46" s="23"/>
      <c r="L46" s="37"/>
      <c r="M46" s="37"/>
    </row>
    <row r="47" spans="1:13" x14ac:dyDescent="0.2">
      <c r="A47" s="28" t="s">
        <v>198</v>
      </c>
      <c r="B47" s="19" t="s">
        <v>152</v>
      </c>
      <c r="C47" s="33">
        <f>10000-3230.84</f>
        <v>6769.16</v>
      </c>
      <c r="D47" s="34" t="s">
        <v>200</v>
      </c>
    </row>
    <row r="48" spans="1:13" x14ac:dyDescent="0.2">
      <c r="A48" s="28" t="s">
        <v>198</v>
      </c>
      <c r="B48" s="19" t="s">
        <v>181</v>
      </c>
      <c r="C48" s="33">
        <f>450+50+100+50</f>
        <v>650</v>
      </c>
      <c r="D48" s="34" t="s">
        <v>201</v>
      </c>
    </row>
    <row r="49" spans="1:6" x14ac:dyDescent="0.2">
      <c r="A49" s="38" t="s">
        <v>202</v>
      </c>
      <c r="B49" s="23" t="s">
        <v>146</v>
      </c>
      <c r="C49" s="33">
        <f>108972.7+4673+1000+12000+1088.27+4211.54-13-3</f>
        <v>131929.51</v>
      </c>
      <c r="D49" s="34" t="s">
        <v>203</v>
      </c>
      <c r="F49" s="26"/>
    </row>
    <row r="50" spans="1:6" x14ac:dyDescent="0.2">
      <c r="A50" s="38" t="s">
        <v>202</v>
      </c>
      <c r="B50" s="23" t="s">
        <v>152</v>
      </c>
      <c r="C50" s="33">
        <f>10000-3230.84-100</f>
        <v>6669.16</v>
      </c>
      <c r="D50" s="34" t="s">
        <v>204</v>
      </c>
    </row>
    <row r="51" spans="1:6" x14ac:dyDescent="0.2">
      <c r="A51" s="38" t="s">
        <v>202</v>
      </c>
      <c r="B51" s="23" t="s">
        <v>154</v>
      </c>
      <c r="C51" s="33">
        <f>4669-1727.96-1926.5</f>
        <v>1014.54</v>
      </c>
      <c r="D51" s="34" t="s">
        <v>205</v>
      </c>
    </row>
    <row r="52" spans="1:6" x14ac:dyDescent="0.2">
      <c r="A52" s="38" t="s">
        <v>202</v>
      </c>
      <c r="B52" s="23" t="s">
        <v>181</v>
      </c>
      <c r="C52" s="33">
        <f>450+50+100+50-100</f>
        <v>550</v>
      </c>
      <c r="D52" s="34" t="s">
        <v>206</v>
      </c>
    </row>
    <row r="53" spans="1:6" x14ac:dyDescent="0.2">
      <c r="A53" s="23" t="s">
        <v>207</v>
      </c>
      <c r="B53" s="23" t="s">
        <v>143</v>
      </c>
      <c r="C53" s="33">
        <f>5673-4673-350</f>
        <v>650</v>
      </c>
      <c r="D53" s="34" t="s">
        <v>208</v>
      </c>
      <c r="E53" s="39"/>
      <c r="F53" s="39"/>
    </row>
    <row r="54" spans="1:6" x14ac:dyDescent="0.2">
      <c r="A54" s="23" t="s">
        <v>207</v>
      </c>
      <c r="B54" s="23" t="s">
        <v>148</v>
      </c>
      <c r="C54" s="33">
        <f>37500-108</f>
        <v>37392</v>
      </c>
      <c r="D54" s="34" t="s">
        <v>209</v>
      </c>
    </row>
    <row r="55" spans="1:6" x14ac:dyDescent="0.2">
      <c r="A55" s="23" t="s">
        <v>207</v>
      </c>
      <c r="B55" s="8" t="s">
        <v>152</v>
      </c>
      <c r="C55" s="33">
        <f>10000-3230.84-100+156</f>
        <v>6825.16</v>
      </c>
      <c r="D55" s="34" t="s">
        <v>210</v>
      </c>
    </row>
    <row r="56" spans="1:6" x14ac:dyDescent="0.2">
      <c r="A56" s="23" t="s">
        <v>207</v>
      </c>
      <c r="B56" s="8" t="s">
        <v>154</v>
      </c>
      <c r="C56" s="33">
        <f>4669-1727.96-1926.5-156-858.54</f>
        <v>0</v>
      </c>
      <c r="D56" s="34" t="s">
        <v>211</v>
      </c>
    </row>
    <row r="57" spans="1:6" x14ac:dyDescent="0.2">
      <c r="A57" s="23" t="s">
        <v>207</v>
      </c>
      <c r="B57" s="40" t="s">
        <v>212</v>
      </c>
      <c r="C57" s="33">
        <v>3555.91</v>
      </c>
      <c r="D57" s="34" t="s">
        <v>213</v>
      </c>
    </row>
    <row r="58" spans="1:6" x14ac:dyDescent="0.2">
      <c r="A58" s="23" t="s">
        <v>166</v>
      </c>
      <c r="B58" s="23" t="s">
        <v>146</v>
      </c>
      <c r="C58" s="33">
        <f>108972.7+4673+1000+12000+1088.27+4211.54-13-3+10255</f>
        <v>142184.51</v>
      </c>
      <c r="D58" s="34" t="s">
        <v>214</v>
      </c>
    </row>
    <row r="59" spans="1:6" x14ac:dyDescent="0.2">
      <c r="A59" s="23" t="s">
        <v>166</v>
      </c>
      <c r="B59" s="23" t="s">
        <v>163</v>
      </c>
      <c r="C59" s="33">
        <f>12000-1745-10255</f>
        <v>0</v>
      </c>
      <c r="D59" s="34" t="s">
        <v>215</v>
      </c>
    </row>
    <row r="60" spans="1:6" x14ac:dyDescent="0.2">
      <c r="A60" s="23" t="s">
        <v>166</v>
      </c>
      <c r="B60" s="40" t="s">
        <v>181</v>
      </c>
      <c r="C60" s="33">
        <f>450+50+100+50-100+100</f>
        <v>650</v>
      </c>
      <c r="D60" s="34" t="s">
        <v>216</v>
      </c>
    </row>
    <row r="61" spans="1:6" x14ac:dyDescent="0.2">
      <c r="A61" s="23" t="s">
        <v>168</v>
      </c>
      <c r="B61" s="40" t="s">
        <v>146</v>
      </c>
      <c r="C61" s="33">
        <f>108972.7+4673+1000+12000+1088.27+4211.54-13-3+10255-300</f>
        <v>141884.51</v>
      </c>
      <c r="D61" s="34" t="s">
        <v>217</v>
      </c>
    </row>
    <row r="62" spans="1:6" x14ac:dyDescent="0.2">
      <c r="A62" s="23" t="s">
        <v>168</v>
      </c>
      <c r="B62" s="8" t="s">
        <v>157</v>
      </c>
      <c r="C62" s="33">
        <f>3200+3700-50</f>
        <v>6850</v>
      </c>
      <c r="D62" s="34" t="s">
        <v>218</v>
      </c>
    </row>
    <row r="63" spans="1:6" x14ac:dyDescent="0.2">
      <c r="A63" s="23" t="s">
        <v>168</v>
      </c>
      <c r="B63" s="23" t="s">
        <v>219</v>
      </c>
      <c r="C63" s="33">
        <f>108972.7+4673+1000+12000+1088.27+4211.54-13-3+10255-300+12000</f>
        <v>153884.51</v>
      </c>
      <c r="D63" s="34" t="s">
        <v>220</v>
      </c>
    </row>
    <row r="64" spans="1:6" x14ac:dyDescent="0.2">
      <c r="A64" s="23" t="s">
        <v>168</v>
      </c>
      <c r="B64" s="23" t="s">
        <v>221</v>
      </c>
      <c r="C64" s="33">
        <f>500+1000+1000</f>
        <v>2500</v>
      </c>
      <c r="D64" s="34" t="s">
        <v>222</v>
      </c>
    </row>
    <row r="65" spans="1:4" x14ac:dyDescent="0.2">
      <c r="A65" s="23" t="s">
        <v>168</v>
      </c>
      <c r="B65" s="23" t="s">
        <v>223</v>
      </c>
      <c r="C65" s="33">
        <v>3500</v>
      </c>
      <c r="D65" s="34" t="s">
        <v>224</v>
      </c>
    </row>
    <row r="66" spans="1:4" x14ac:dyDescent="0.2">
      <c r="A66" s="23" t="s">
        <v>170</v>
      </c>
      <c r="B66" s="8" t="s">
        <v>150</v>
      </c>
      <c r="C66" s="33">
        <f>37500-966</f>
        <v>36534</v>
      </c>
      <c r="D66" s="34" t="s">
        <v>225</v>
      </c>
    </row>
    <row r="67" spans="1:4" x14ac:dyDescent="0.2">
      <c r="A67" s="23" t="s">
        <v>170</v>
      </c>
      <c r="B67" s="8" t="s">
        <v>154</v>
      </c>
      <c r="C67" s="33">
        <f>3090-1422.9</f>
        <v>1667.1</v>
      </c>
      <c r="D67" s="34" t="s">
        <v>226</v>
      </c>
    </row>
    <row r="68" spans="1:4" x14ac:dyDescent="0.2">
      <c r="C68" s="33"/>
      <c r="D68" s="34"/>
    </row>
    <row r="69" spans="1:4" x14ac:dyDescent="0.2">
      <c r="C69" s="33"/>
      <c r="D69" s="34"/>
    </row>
    <row r="70" spans="1:4" x14ac:dyDescent="0.2">
      <c r="C70" s="33"/>
      <c r="D70" s="34"/>
    </row>
    <row r="71" spans="1:4" x14ac:dyDescent="0.2">
      <c r="C71" s="33"/>
      <c r="D71" s="34"/>
    </row>
    <row r="72" spans="1:4" x14ac:dyDescent="0.2">
      <c r="C72" s="33"/>
      <c r="D72" s="34"/>
    </row>
    <row r="73" spans="1:4" x14ac:dyDescent="0.2">
      <c r="C73" s="33"/>
      <c r="D73" s="34"/>
    </row>
    <row r="74" spans="1:4" x14ac:dyDescent="0.2">
      <c r="C74" s="33"/>
      <c r="D74" s="34"/>
    </row>
    <row r="75" spans="1:4" x14ac:dyDescent="0.2">
      <c r="C75" s="33"/>
      <c r="D75" s="34"/>
    </row>
    <row r="76" spans="1:4" x14ac:dyDescent="0.2">
      <c r="C76" s="33"/>
      <c r="D76" s="34"/>
    </row>
    <row r="77" spans="1:4" x14ac:dyDescent="0.2">
      <c r="C77" s="33"/>
      <c r="D77" s="34"/>
    </row>
    <row r="78" spans="1:4" x14ac:dyDescent="0.2">
      <c r="C78" s="33"/>
      <c r="D78" s="34"/>
    </row>
    <row r="79" spans="1:4" x14ac:dyDescent="0.2">
      <c r="C79" s="33"/>
      <c r="D79" s="34"/>
    </row>
    <row r="80" spans="1:4" x14ac:dyDescent="0.2">
      <c r="C80" s="33"/>
      <c r="D80" s="34"/>
    </row>
    <row r="81" spans="3:4" x14ac:dyDescent="0.2">
      <c r="C81" s="33"/>
      <c r="D81" s="34"/>
    </row>
    <row r="82" spans="3:4" x14ac:dyDescent="0.2">
      <c r="C82" s="33"/>
      <c r="D82" s="34"/>
    </row>
    <row r="83" spans="3:4" x14ac:dyDescent="0.2">
      <c r="C83" s="33"/>
      <c r="D83" s="34"/>
    </row>
    <row r="84" spans="3:4" x14ac:dyDescent="0.2">
      <c r="C84" s="33"/>
      <c r="D84" s="34"/>
    </row>
    <row r="85" spans="3:4" x14ac:dyDescent="0.2">
      <c r="C85" s="33"/>
      <c r="D85" s="34"/>
    </row>
    <row r="86" spans="3:4" x14ac:dyDescent="0.2">
      <c r="C86" s="33"/>
      <c r="D86" s="34"/>
    </row>
    <row r="87" spans="3:4" x14ac:dyDescent="0.2">
      <c r="C87" s="33"/>
      <c r="D87" s="34"/>
    </row>
    <row r="88" spans="3:4" x14ac:dyDescent="0.2">
      <c r="C88" s="33"/>
      <c r="D88" s="34"/>
    </row>
    <row r="89" spans="3:4" x14ac:dyDescent="0.2">
      <c r="C89" s="33"/>
      <c r="D89" s="34"/>
    </row>
    <row r="90" spans="3:4" x14ac:dyDescent="0.2">
      <c r="C90" s="33"/>
      <c r="D90" s="34"/>
    </row>
    <row r="91" spans="3:4" x14ac:dyDescent="0.2">
      <c r="C91" s="33"/>
      <c r="D91" s="34"/>
    </row>
    <row r="92" spans="3:4" x14ac:dyDescent="0.2">
      <c r="C92" s="33"/>
      <c r="D92" s="34"/>
    </row>
    <row r="93" spans="3:4" x14ac:dyDescent="0.2">
      <c r="C93" s="33"/>
      <c r="D93" s="34"/>
    </row>
    <row r="94" spans="3:4" x14ac:dyDescent="0.2">
      <c r="C94" s="33"/>
      <c r="D94" s="34"/>
    </row>
    <row r="95" spans="3:4" x14ac:dyDescent="0.2">
      <c r="C95" s="33"/>
      <c r="D95" s="34"/>
    </row>
    <row r="96" spans="3:4" x14ac:dyDescent="0.2">
      <c r="C96" s="33"/>
      <c r="D96" s="34"/>
    </row>
    <row r="97" spans="3:4" x14ac:dyDescent="0.2">
      <c r="C97" s="33"/>
      <c r="D97" s="34"/>
    </row>
    <row r="98" spans="3:4" x14ac:dyDescent="0.2">
      <c r="C98" s="33"/>
      <c r="D98" s="34"/>
    </row>
    <row r="99" spans="3:4" x14ac:dyDescent="0.2">
      <c r="C99" s="33"/>
      <c r="D99" s="34"/>
    </row>
    <row r="100" spans="3:4" x14ac:dyDescent="0.2">
      <c r="C100" s="33"/>
      <c r="D100" s="34"/>
    </row>
    <row r="101" spans="3:4" x14ac:dyDescent="0.2">
      <c r="C101" s="33"/>
      <c r="D101" s="34"/>
    </row>
    <row r="102" spans="3:4" x14ac:dyDescent="0.2">
      <c r="C102" s="33"/>
      <c r="D102" s="34"/>
    </row>
    <row r="103" spans="3:4" x14ac:dyDescent="0.2">
      <c r="C103" s="33"/>
      <c r="D103" s="34"/>
    </row>
    <row r="104" spans="3:4" x14ac:dyDescent="0.2">
      <c r="C104" s="33"/>
      <c r="D104" s="34"/>
    </row>
    <row r="105" spans="3:4" x14ac:dyDescent="0.2">
      <c r="C105" s="33"/>
      <c r="D105" s="34"/>
    </row>
    <row r="106" spans="3:4" x14ac:dyDescent="0.2">
      <c r="C106" s="33"/>
      <c r="D106" s="34"/>
    </row>
    <row r="107" spans="3:4" x14ac:dyDescent="0.2">
      <c r="C107" s="33"/>
      <c r="D107" s="34"/>
    </row>
    <row r="108" spans="3:4" x14ac:dyDescent="0.2">
      <c r="C108" s="33"/>
      <c r="D108" s="34"/>
    </row>
    <row r="109" spans="3:4" x14ac:dyDescent="0.2">
      <c r="C109" s="33"/>
      <c r="D109" s="3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General Ledger Detail</vt:lpstr>
      <vt:lpstr>Audit Trail Allocated Reserves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cp:lastPrinted>2024-09-12T16:00:47Z</cp:lastPrinted>
  <dcterms:created xsi:type="dcterms:W3CDTF">2024-09-06T13:30:53Z</dcterms:created>
  <dcterms:modified xsi:type="dcterms:W3CDTF">2024-09-18T13:37:56Z</dcterms:modified>
</cp:coreProperties>
</file>